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120" yWindow="45" windowWidth="15180" windowHeight="8580"/>
  </bookViews>
  <sheets>
    <sheet name="Break-Even" sheetId="1" r:id="rId1"/>
    <sheet name="BE Analysis" sheetId="2" r:id="rId2"/>
    <sheet name="BE Calculations" sheetId="3" state="hidden" r:id="rId3"/>
  </sheets>
  <definedNames>
    <definedName name="__DemandLoad">TRUE</definedName>
    <definedName name="__IntlFixup" hidden="1">TRUE</definedName>
    <definedName name="_Order1" hidden="1">0</definedName>
    <definedName name="Data.Dump" hidden="1">OFFSET([0]!Data.Top.Left,1,0)</definedName>
    <definedName name="HTML_CodePage" hidden="1">1252</definedName>
    <definedName name="HTML_Control" localSheetId="2" hidden="1">{"'Leverage'!$B$2:$M$418"}</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InitCalcStatus">-4135</definedName>
    <definedName name="Macro1">[0]!Macro1</definedName>
    <definedName name="Macro2">[0]!Macro2</definedName>
    <definedName name="Ownership" hidden="1">OFFSET([0]!Data.Top.Left,1,0)</definedName>
    <definedName name="Period.Choice">"Drop Down 6"</definedName>
    <definedName name="_xlnm.Print_Area" localSheetId="1">'BE Analysis'!$A$1:$Y$30</definedName>
    <definedName name="_xlnm.Print_Area" localSheetId="2">'BE Calculations'!$B$3:$H$31</definedName>
    <definedName name="_xlnm.Print_Area" localSheetId="0">'Break-Even'!$C$4:$G$44</definedName>
    <definedName name="Select_Report">[0]!Select_Report</definedName>
  </definedNames>
  <calcPr calcId="145621"/>
</workbook>
</file>

<file path=xl/calcChain.xml><?xml version="1.0" encoding="utf-8"?>
<calcChain xmlns="http://schemas.openxmlformats.org/spreadsheetml/2006/main">
  <c r="S27" i="2" l="1"/>
  <c r="S28" i="2" s="1"/>
  <c r="S26" i="2"/>
  <c r="Y6" i="2" s="1"/>
  <c r="Q23" i="2"/>
  <c r="M5" i="2" s="1"/>
  <c r="U7" i="2"/>
  <c r="U6" i="2"/>
  <c r="U5" i="2"/>
  <c r="Y5" i="2"/>
  <c r="Y7" i="2"/>
  <c r="D17" i="1"/>
  <c r="D44" i="1" s="1"/>
  <c r="D43" i="1" s="1"/>
  <c r="D42" i="1" s="1"/>
  <c r="D40" i="1"/>
  <c r="Q24" i="2" s="1"/>
  <c r="D31" i="3"/>
  <c r="D30" i="3"/>
  <c r="D29" i="3"/>
  <c r="D28" i="3"/>
  <c r="D27" i="3"/>
  <c r="D26" i="3"/>
  <c r="D25" i="3"/>
  <c r="D24" i="3"/>
  <c r="D23" i="3"/>
  <c r="D22" i="3"/>
  <c r="D21" i="3"/>
  <c r="D20" i="3"/>
  <c r="E19" i="3"/>
  <c r="D19" i="3"/>
  <c r="C20" i="3"/>
  <c r="C29" i="3" s="1"/>
  <c r="C28" i="3"/>
  <c r="C23" i="3"/>
  <c r="E23" i="3" s="1"/>
  <c r="F23" i="3" s="1"/>
  <c r="G23" i="3" s="1"/>
  <c r="C22" i="3"/>
  <c r="E8" i="1"/>
  <c r="F8" i="1" s="1"/>
  <c r="G8" i="1" s="1"/>
  <c r="E40" i="1"/>
  <c r="F40" i="1"/>
  <c r="G40" i="1"/>
  <c r="G41" i="1" s="1"/>
  <c r="E17" i="1"/>
  <c r="E18" i="1" s="1"/>
  <c r="F17" i="1"/>
  <c r="F44" i="1" s="1"/>
  <c r="F43" i="1" s="1"/>
  <c r="F42" i="1" s="1"/>
  <c r="F18" i="1"/>
  <c r="E41" i="1"/>
  <c r="F41" i="1"/>
  <c r="G17" i="1"/>
  <c r="G44" i="1" s="1"/>
  <c r="E22" i="3" l="1"/>
  <c r="F22" i="3" s="1"/>
  <c r="D41" i="1"/>
  <c r="E28" i="3"/>
  <c r="F28" i="3" s="1"/>
  <c r="G28" i="3" s="1"/>
  <c r="Q25" i="2"/>
  <c r="Q26" i="2" s="1"/>
  <c r="Q6" i="2" s="1"/>
  <c r="D18" i="1"/>
  <c r="G22" i="3"/>
  <c r="C27" i="3"/>
  <c r="E27" i="3" s="1"/>
  <c r="F27" i="3" s="1"/>
  <c r="G27" i="3" s="1"/>
  <c r="C26" i="3"/>
  <c r="C31" i="3"/>
  <c r="E31" i="3" s="1"/>
  <c r="F31" i="3" s="1"/>
  <c r="G31" i="3" s="1"/>
  <c r="C5" i="3"/>
  <c r="C7" i="3" s="1"/>
  <c r="C24" i="3"/>
  <c r="E24" i="3" s="1"/>
  <c r="F24" i="3" s="1"/>
  <c r="G24" i="3" s="1"/>
  <c r="C30" i="3"/>
  <c r="F19" i="3"/>
  <c r="D5" i="3"/>
  <c r="D6" i="3"/>
  <c r="D7" i="3"/>
  <c r="D8" i="3"/>
  <c r="D9" i="3"/>
  <c r="D10" i="3"/>
  <c r="D11" i="3"/>
  <c r="D12" i="3"/>
  <c r="D13" i="3"/>
  <c r="D14" i="3"/>
  <c r="D15" i="3"/>
  <c r="D16" i="3"/>
  <c r="M6" i="2"/>
  <c r="Q5" i="2"/>
  <c r="E4" i="3"/>
  <c r="D4" i="3"/>
  <c r="S29" i="2"/>
  <c r="C19" i="3" s="1"/>
  <c r="G19" i="3" s="1"/>
  <c r="S30" i="2"/>
  <c r="E29" i="3"/>
  <c r="F29" i="3" s="1"/>
  <c r="G29" i="3" s="1"/>
  <c r="G18" i="1"/>
  <c r="E44" i="1"/>
  <c r="E43" i="1" s="1"/>
  <c r="E42" i="1" s="1"/>
  <c r="G43" i="1"/>
  <c r="G42" i="1" s="1"/>
  <c r="E20" i="3"/>
  <c r="F20" i="3" s="1"/>
  <c r="G20" i="3" s="1"/>
  <c r="C21" i="3"/>
  <c r="C25" i="3"/>
  <c r="C15" i="3"/>
  <c r="C16" i="3"/>
  <c r="C12" i="3"/>
  <c r="Q27" i="2" l="1"/>
  <c r="Q7" i="2" s="1"/>
  <c r="M7" i="2"/>
  <c r="C8" i="3"/>
  <c r="E8" i="3" s="1"/>
  <c r="F8" i="3" s="1"/>
  <c r="G8" i="3" s="1"/>
  <c r="C13" i="3"/>
  <c r="E13" i="3" s="1"/>
  <c r="F13" i="3" s="1"/>
  <c r="G13" i="3" s="1"/>
  <c r="C9" i="3"/>
  <c r="E9" i="3" s="1"/>
  <c r="F9" i="3" s="1"/>
  <c r="G9" i="3" s="1"/>
  <c r="C11" i="3"/>
  <c r="C14" i="3"/>
  <c r="Q28" i="2"/>
  <c r="Q30" i="2" s="1"/>
  <c r="E30" i="3"/>
  <c r="F30" i="3" s="1"/>
  <c r="G30" i="3" s="1"/>
  <c r="G26" i="3"/>
  <c r="E26" i="3"/>
  <c r="F26" i="3" s="1"/>
  <c r="C10" i="3"/>
  <c r="C6" i="3"/>
  <c r="E5" i="3"/>
  <c r="F5" i="3" s="1"/>
  <c r="G5" i="3" s="1"/>
  <c r="E11" i="3"/>
  <c r="F11" i="3" s="1"/>
  <c r="G11" i="3" s="1"/>
  <c r="E25" i="3"/>
  <c r="F25" i="3" s="1"/>
  <c r="G25" i="3" s="1"/>
  <c r="E10" i="3"/>
  <c r="F10" i="3" s="1"/>
  <c r="G10" i="3" s="1"/>
  <c r="E7" i="3"/>
  <c r="F7" i="3" s="1"/>
  <c r="G7" i="3" s="1"/>
  <c r="E6" i="3"/>
  <c r="F6" i="3" s="1"/>
  <c r="G6" i="3" s="1"/>
  <c r="E16" i="3"/>
  <c r="F16" i="3" s="1"/>
  <c r="G16" i="3" s="1"/>
  <c r="E12" i="3"/>
  <c r="F12" i="3" s="1"/>
  <c r="G12" i="3" s="1"/>
  <c r="E15" i="3"/>
  <c r="F15" i="3" s="1"/>
  <c r="G15" i="3" s="1"/>
  <c r="E21" i="3"/>
  <c r="F21" i="3" s="1"/>
  <c r="G21" i="3" s="1"/>
  <c r="E14" i="3"/>
  <c r="F14" i="3" s="1"/>
  <c r="U24" i="2"/>
  <c r="U25" i="2"/>
  <c r="F4" i="3"/>
  <c r="G14" i="3" l="1"/>
  <c r="Q29" i="2"/>
  <c r="C4" i="3" s="1"/>
  <c r="U23" i="2"/>
  <c r="U22" i="2"/>
  <c r="G4" i="3"/>
</calcChain>
</file>

<file path=xl/comments1.xml><?xml version="1.0" encoding="utf-8"?>
<comments xmlns="http://schemas.openxmlformats.org/spreadsheetml/2006/main">
  <authors>
    <author>Author</author>
  </authors>
  <commentList>
    <comment ref="B3" authorId="0">
      <text>
        <r>
          <rPr>
            <sz val="8"/>
            <color indexed="81"/>
            <rFont val="Arial"/>
            <family val="2"/>
          </rPr>
          <t>While some businesses have difficulty raising start-up capital, paradoxically one of the main reasons small businesses fail in the early stages is that too much start-up capital is used to buy fixed assets. While some equipment is clearly essential at the start, other purchases could be postponed. This may mean that desirable and labor-saving devices have to be borrowed or rented for a specific period. This is obviously not as nice as having them on hand all the time, but if, for example, photocopiers, electronic typewriters, word processors, computers, and even delivery vans are purchased by the business, they become part of the fixed costs.
The higher the fixed cost plateau, the longer it usually takes to reach break even and then profitability. Time is not usually on the side of the small, new business: It has to become profitable relatively quickly, or it will simply run out of money and die. The break-even analysis is an important tool to be used both in preparing a business plan and in the day-to-day running of a business.
Difficulties usually begin when people become confused by the different characteristics of costs. Some costs, for instance, do not change no matter how much you sell. If you are running a store, the rent and the utility bills are relatively constant figures, independent of the volume of sales. On the other hand, the cost of the products sold from the store is completely dependent on volume. The more you sell, the more it costs to buy inventory. The former of these costs is called fixed and the latter, variable, and you cannot add them together to arrive at total costs until you have made some assumptions about sales.
Breaking Even
Let us take an elementary example: A business plans to sell only one product and has only one fixed cost, which is the rent. In this example we plan to purchase goods at $3 per unit, which represents the variable cost, so every unit we sell adds that much to our fixed cost
Only one additional element is needed to calculate the break-even point: sales. We plan to sell at $5 per unit, so the sales are calculated by multiplying the number of units sold by the price per unit, or $5 in this case.
The break-even point is the stage when a business starts to make a profit. That is when the sales revenue begins to exceed both the fixed and variable costs.
A formula for this calculation, which will save time for your own calculations, is as follows: The break-even point is equal to the fixed costs divided by the difference between the unit selling price and the variable costs per unit.
So, in this case, the break-even point is $10,000 ÷ ($5 - $3), which equals 5000 units. Thus our example's break-even point is when 5000 units are sold.</t>
        </r>
      </text>
    </comment>
    <comment ref="C8" authorId="0">
      <text>
        <r>
          <rPr>
            <sz val="8"/>
            <color indexed="81"/>
            <rFont val="Arial"/>
            <family val="2"/>
          </rPr>
          <t>You can customize the form by changing the row labels or adding rows.
To add a row, select one of the rows labeled "Other," click Insert on the Excel menu bar, and then click Rows. 
All of the sahded cells contain formulas to perform the calculations on your data. Do not type into these cells because doing so will erase the formulas in them.</t>
        </r>
      </text>
    </comment>
  </commentList>
</comments>
</file>

<file path=xl/comments2.xml><?xml version="1.0" encoding="utf-8"?>
<comments xmlns="http://schemas.openxmlformats.org/spreadsheetml/2006/main">
  <authors>
    <author>Author</author>
  </authors>
  <commentList>
    <comment ref="K3" authorId="0">
      <text>
        <r>
          <rPr>
            <sz val="8"/>
            <color indexed="81"/>
            <rFont val="Arial"/>
            <family val="2"/>
          </rPr>
          <t xml:space="preserve">                                                              Breaking Even - Using Units Calculations
Let us take an elementary example: A business plans to sell only one product and has only one fixed cost, which is the rent. In this example we plan to purchase goods at $3 per unit, which represents the variable cost, so every unit we sell adds that much to our fixed cost
Only one additional element is needed to calculate the break-even point: sales. We plan to sell at $5 per unit, so the sales are calculated by multiplying the number of units sold by the price per unit, or $5 in this case.
The break-even point is the stage when a business starts to make a profit. That is when the sales revenue begins to exceed both the fixed and variable costs.
A formula for this calculation, which will save time for your own calculations, is as follows: The break-even point is equal to the fixed costs divided by the difference between the unit selling price and the variable costs per unit.
So, in this case, the break-even point is $10,000 ÷ ($5 - $3), which equals 5000 units. Thus our example's break-even point is when 5000 units are sold.
                                   Breaking Even - Using Sales, Variable Costs and Fixed Expenses Calculations.
A formula for this calculation, which will save time for your own calculations, is as follows: The break-even point is equal to the fixed costs divided by fixed costs + Profit (BE=Fixed/Fixed+Profit). The result is expressed as a percentage. Multiply the percentage times Sales to get the break-even point in dollars.
This worksheet demonstrates this method of calculating break-even.</t>
        </r>
      </text>
    </comment>
    <comment ref="L3" authorId="0">
      <text>
        <r>
          <rPr>
            <sz val="8"/>
            <color indexed="81"/>
            <rFont val="Arial"/>
            <family val="2"/>
          </rPr>
          <t>BREAK-EVEN ANALYSIS
Enter figures in the 3 cells with</t>
        </r>
        <r>
          <rPr>
            <sz val="8"/>
            <color indexed="12"/>
            <rFont val="Arial"/>
            <family val="2"/>
          </rPr>
          <t xml:space="preserve"> Blue</t>
        </r>
        <r>
          <rPr>
            <sz val="8"/>
            <color indexed="81"/>
            <rFont val="Arial"/>
            <family val="2"/>
          </rPr>
          <t xml:space="preserve"> numbers and White Background only. This worksheet is designed to perform what-if analysis in the projected cells. You can "What-If" by changing Variable, Fixed Expenses or Sales.</t>
        </r>
      </text>
    </comment>
  </commentList>
</comments>
</file>

<file path=xl/sharedStrings.xml><?xml version="1.0" encoding="utf-8"?>
<sst xmlns="http://schemas.openxmlformats.org/spreadsheetml/2006/main" count="76" uniqueCount="57">
  <si>
    <t>Break-Even Analysis</t>
  </si>
  <si>
    <t>Sales</t>
  </si>
  <si>
    <t>Materials</t>
  </si>
  <si>
    <t>Labor</t>
  </si>
  <si>
    <t>Variable overhead</t>
  </si>
  <si>
    <t>Other</t>
  </si>
  <si>
    <t>Contribution Margin</t>
  </si>
  <si>
    <t>Contribution Margin Ratio</t>
  </si>
  <si>
    <t>Fixed Expenses</t>
  </si>
  <si>
    <t>Salaries and wages</t>
  </si>
  <si>
    <t>Employee benefits</t>
  </si>
  <si>
    <t>Payroll taxes</t>
  </si>
  <si>
    <t>Rent</t>
  </si>
  <si>
    <t>Utilities</t>
  </si>
  <si>
    <t>Repairs and maintenance</t>
  </si>
  <si>
    <t>Insurance</t>
  </si>
  <si>
    <t>Travel</t>
  </si>
  <si>
    <t>Telephone</t>
  </si>
  <si>
    <t>Postage</t>
  </si>
  <si>
    <t>Office supplies</t>
  </si>
  <si>
    <t>Advertising</t>
  </si>
  <si>
    <t>Marketing/promotion</t>
  </si>
  <si>
    <t>Professional fees</t>
  </si>
  <si>
    <t>Training and development</t>
  </si>
  <si>
    <t>Bank charges</t>
  </si>
  <si>
    <t>Depreciation</t>
  </si>
  <si>
    <t>Interest Expense</t>
  </si>
  <si>
    <t>Total Fixed Expenses</t>
  </si>
  <si>
    <t>Total Fixed Expenses Ratio</t>
  </si>
  <si>
    <t>Break-Even Sales</t>
  </si>
  <si>
    <t>Break-Even %</t>
  </si>
  <si>
    <t>Operating Profit</t>
  </si>
  <si>
    <t>Current BE Chart</t>
  </si>
  <si>
    <t>Current Pie</t>
  </si>
  <si>
    <t>Projected BE Chart</t>
  </si>
  <si>
    <t>Projected Pie</t>
  </si>
  <si>
    <t>Sales $</t>
  </si>
  <si>
    <t>Fixed %</t>
  </si>
  <si>
    <t>Fixed $</t>
  </si>
  <si>
    <t>Total Variable %</t>
  </si>
  <si>
    <t>Total Variable $</t>
  </si>
  <si>
    <t>Profit %</t>
  </si>
  <si>
    <t>Current</t>
  </si>
  <si>
    <t>Projected</t>
  </si>
  <si>
    <t>Operating Profit $</t>
  </si>
  <si>
    <t>BE Dollars</t>
  </si>
  <si>
    <t>BE Date</t>
  </si>
  <si>
    <t>© Copyright, 2002, JaxWorks, All Rights Reserved</t>
  </si>
  <si>
    <r>
      <t>Less</t>
    </r>
    <r>
      <rPr>
        <b/>
        <sz val="8"/>
        <color indexed="8"/>
        <rFont val="Tahoma"/>
        <family val="2"/>
      </rPr>
      <t xml:space="preserve"> Variable Expenses</t>
    </r>
  </si>
  <si>
    <t>MONTHS</t>
  </si>
  <si>
    <t>REVENUE</t>
  </si>
  <si>
    <t>FIXED
COSTS</t>
  </si>
  <si>
    <t>VARIABLE
COSTS</t>
  </si>
  <si>
    <t>TOTAL
COSTS</t>
  </si>
  <si>
    <t>TOTAL
PROFIT</t>
  </si>
  <si>
    <t>X AXIS</t>
  </si>
  <si>
    <t>Sample Break-Even Analysis Projection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</si>
</sst>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6" formatCode="&quot;$&quot;#,##0_);[Red]\(&quot;$&quot;#,##0\)"/>
    <numFmt numFmtId="44" formatCode="_(&quot;$&quot;* #,##0.00_);_(&quot;$&quot;* \(#,##0.00\);_(&quot;$&quot;* &quot;-&quot;??_);_(@_)"/>
    <numFmt numFmtId="43" formatCode="_(* #,##0.00_);_(* \(#,##0.00\);_(* &quot;-&quot;??_);_(@_)"/>
    <numFmt numFmtId="164" formatCode="&quot;£&quot;#,##0;\-&quot;£&quot;#,##0"/>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quot;$&quot;#,##0"/>
    <numFmt numFmtId="170" formatCode="&quot;$&quot;#,##0;\-&quot;$&quot;#,##0"/>
    <numFmt numFmtId="171" formatCode="&quot;$&quot;#,##0;\(&quot;$&quot;#,##0\)"/>
    <numFmt numFmtId="172" formatCode="0.00%_);[Red]\(0.00%\)"/>
    <numFmt numFmtId="173" formatCode="0%_);[Red]\(0%\)"/>
    <numFmt numFmtId="174" formatCode="mmm\ dd"/>
    <numFmt numFmtId="175" formatCode="_(&quot;$&quot;* #,##0_);_(&quot;$&quot;* \(#,##0\);_(&quot;$&quot;* &quot;-&quot;??_);_(@_)"/>
  </numFmts>
  <fonts count="53" x14ac:knownFonts="1">
    <font>
      <sz val="10"/>
      <name val="Arial"/>
    </font>
    <font>
      <sz val="10"/>
      <name val="Arial"/>
      <family val="2"/>
    </font>
    <font>
      <sz val="8"/>
      <name val="Tahoma"/>
      <family val="2"/>
    </font>
    <font>
      <sz val="8"/>
      <name val="Verdana"/>
      <family val="2"/>
    </font>
    <font>
      <sz val="10"/>
      <name val="Arial"/>
      <family val="2"/>
    </font>
    <font>
      <b/>
      <sz val="8"/>
      <color indexed="8"/>
      <name val="Tahoma"/>
      <family val="2"/>
    </font>
    <font>
      <u/>
      <sz val="9"/>
      <color indexed="12"/>
      <name val="Courier"/>
      <family val="3"/>
    </font>
    <font>
      <b/>
      <sz val="11"/>
      <color indexed="23"/>
      <name val="Verdana"/>
      <family val="2"/>
    </font>
    <font>
      <sz val="10"/>
      <name val="Times New Roman"/>
      <family val="1"/>
    </font>
    <font>
      <sz val="9"/>
      <name val="Arial"/>
      <family val="2"/>
    </font>
    <font>
      <b/>
      <sz val="8"/>
      <name val="Tahoma"/>
      <family val="2"/>
    </font>
    <font>
      <b/>
      <i/>
      <sz val="8"/>
      <color indexed="8"/>
      <name val="Tahoma"/>
      <family val="2"/>
    </font>
    <font>
      <sz val="8"/>
      <color indexed="81"/>
      <name val="Arial"/>
      <family val="2"/>
    </font>
    <font>
      <sz val="8"/>
      <name val="Arial"/>
      <family val="2"/>
    </font>
    <font>
      <sz val="8"/>
      <color indexed="8"/>
      <name val="Arial"/>
      <family val="2"/>
    </font>
    <font>
      <sz val="10"/>
      <color indexed="8"/>
      <name val="Arial"/>
      <family val="2"/>
    </font>
    <font>
      <b/>
      <sz val="16"/>
      <color indexed="16"/>
      <name val="Times New Roman"/>
      <family val="1"/>
    </font>
    <font>
      <b/>
      <sz val="10"/>
      <color indexed="8"/>
      <name val="Arial"/>
      <family val="2"/>
    </font>
    <font>
      <b/>
      <sz val="8"/>
      <color indexed="8"/>
      <name val="Arial"/>
      <family val="2"/>
    </font>
    <font>
      <b/>
      <u/>
      <sz val="9"/>
      <color indexed="10"/>
      <name val="Arial"/>
      <family val="2"/>
    </font>
    <font>
      <b/>
      <sz val="8"/>
      <color indexed="10"/>
      <name val="Arial"/>
      <family val="2"/>
    </font>
    <font>
      <b/>
      <sz val="8"/>
      <color indexed="12"/>
      <name val="Arial"/>
      <family val="2"/>
    </font>
    <font>
      <sz val="12"/>
      <name val="Arial"/>
      <family val="2"/>
    </font>
    <font>
      <b/>
      <sz val="8"/>
      <name val="Arial"/>
      <family val="2"/>
    </font>
    <font>
      <b/>
      <sz val="10"/>
      <name val="Arial"/>
      <family val="2"/>
    </font>
    <font>
      <sz val="8"/>
      <color indexed="12"/>
      <name val="Arial"/>
      <family val="2"/>
    </font>
    <font>
      <u/>
      <sz val="10"/>
      <color indexed="12"/>
      <name val="Arial"/>
      <family val="2"/>
    </font>
    <font>
      <sz val="8"/>
      <name val="Times New Roman"/>
      <family val="1"/>
    </font>
    <font>
      <sz val="10"/>
      <name val="Helv"/>
    </font>
    <font>
      <b/>
      <sz val="9"/>
      <name val="Arial"/>
      <family val="2"/>
    </font>
    <font>
      <b/>
      <sz val="8"/>
      <color indexed="9"/>
      <name val="Tahoma"/>
      <family val="2"/>
    </font>
    <font>
      <b/>
      <sz val="18"/>
      <name val="Arial"/>
      <family val="2"/>
    </font>
    <font>
      <b/>
      <sz val="12"/>
      <name val="Arial"/>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b/>
      <i/>
      <sz val="16"/>
      <color theme="0"/>
      <name val="Times New Roman"/>
      <family val="1"/>
    </font>
  </fonts>
  <fills count="32">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64"/>
      </patternFill>
    </fill>
    <fill>
      <patternFill patternType="solid">
        <fgColor indexed="47"/>
        <bgColor indexed="9"/>
      </patternFill>
    </fill>
    <fill>
      <patternFill patternType="solid">
        <fgColor indexed="27"/>
        <bgColor indexed="64"/>
      </patternFill>
    </fill>
    <fill>
      <patternFill patternType="solid">
        <fgColor indexed="26"/>
        <bgColor indexed="64"/>
      </patternFill>
    </fill>
    <fill>
      <patternFill patternType="solid">
        <fgColor rgb="FF002060"/>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8"/>
      </top>
      <bottom style="thin">
        <color indexed="55"/>
      </bottom>
      <diagonal/>
    </border>
    <border>
      <left style="thin">
        <color indexed="55"/>
      </left>
      <right style="thin">
        <color indexed="55"/>
      </right>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style="thin">
        <color indexed="55"/>
      </left>
      <right/>
      <top/>
      <bottom/>
      <diagonal/>
    </border>
    <border>
      <left style="thin">
        <color indexed="55"/>
      </left>
      <right style="thin">
        <color indexed="55"/>
      </right>
      <top/>
      <bottom/>
      <diagonal/>
    </border>
    <border>
      <left/>
      <right style="thin">
        <color indexed="64"/>
      </right>
      <top/>
      <bottom/>
      <diagonal/>
    </border>
    <border>
      <left style="thin">
        <color indexed="64"/>
      </left>
      <right style="thin">
        <color indexed="55"/>
      </right>
      <top/>
      <bottom style="thin">
        <color indexed="55"/>
      </bottom>
      <diagonal/>
    </border>
    <border>
      <left style="thin">
        <color indexed="55"/>
      </left>
      <right/>
      <top/>
      <bottom style="thin">
        <color indexed="55"/>
      </bottom>
      <diagonal/>
    </border>
    <border>
      <left style="thin">
        <color indexed="55"/>
      </left>
      <right style="thin">
        <color indexed="55"/>
      </right>
      <top/>
      <bottom style="thin">
        <color indexed="55"/>
      </bottom>
      <diagonal/>
    </border>
    <border>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top/>
      <bottom style="medium">
        <color indexed="64"/>
      </bottom>
      <diagonal/>
    </border>
    <border>
      <left style="thin">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thin">
        <color indexed="55"/>
      </left>
      <right style="thin">
        <color indexed="55"/>
      </right>
      <top style="medium">
        <color indexed="8"/>
      </top>
      <bottom style="medium">
        <color indexed="8"/>
      </bottom>
      <diagonal/>
    </border>
    <border>
      <left style="thin">
        <color indexed="64"/>
      </left>
      <right/>
      <top style="thin">
        <color indexed="55"/>
      </top>
      <bottom style="thin">
        <color indexed="55"/>
      </bottom>
      <diagonal/>
    </border>
    <border>
      <left style="thin">
        <color indexed="64"/>
      </left>
      <right/>
      <top style="thin">
        <color indexed="55"/>
      </top>
      <bottom/>
      <diagonal/>
    </border>
    <border>
      <left style="thin">
        <color indexed="64"/>
      </left>
      <right/>
      <top style="thin">
        <color indexed="55"/>
      </top>
      <bottom style="thin">
        <color indexed="64"/>
      </bottom>
      <diagonal/>
    </border>
    <border>
      <left style="thin">
        <color indexed="55"/>
      </left>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right style="thin">
        <color indexed="64"/>
      </right>
      <top style="thin">
        <color indexed="55"/>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s>
  <cellStyleXfs count="83">
    <xf numFmtId="0" fontId="0" fillId="0" borderId="0"/>
    <xf numFmtId="0" fontId="38" fillId="2"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2"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3"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9" fillId="6" borderId="0" applyNumberFormat="0" applyBorder="0" applyAlignment="0" applyProtection="0"/>
    <xf numFmtId="0" fontId="39" fillId="3" borderId="0" applyNumberFormat="0" applyBorder="0" applyAlignment="0" applyProtection="0"/>
    <xf numFmtId="0" fontId="39" fillId="9" borderId="0" applyNumberFormat="0" applyBorder="0" applyAlignment="0" applyProtection="0"/>
    <xf numFmtId="0" fontId="39" fillId="8" borderId="0" applyNumberFormat="0" applyBorder="0" applyAlignment="0" applyProtection="0"/>
    <xf numFmtId="0" fontId="39" fillId="6"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37" fontId="2" fillId="16" borderId="1" applyBorder="0" applyProtection="0">
      <alignment vertical="center"/>
    </xf>
    <xf numFmtId="0" fontId="40" fillId="17" borderId="0" applyNumberFormat="0" applyBorder="0" applyAlignment="0" applyProtection="0"/>
    <xf numFmtId="5" fontId="27" fillId="0" borderId="2">
      <protection locked="0"/>
    </xf>
    <xf numFmtId="0" fontId="3" fillId="18" borderId="0" applyBorder="0">
      <alignment horizontal="left" vertical="center" indent="1"/>
    </xf>
    <xf numFmtId="0" fontId="41" fillId="4" borderId="3" applyNumberFormat="0" applyAlignment="0" applyProtection="0"/>
    <xf numFmtId="0" fontId="42" fillId="19" borderId="4" applyNumberFormat="0" applyAlignment="0" applyProtection="0"/>
    <xf numFmtId="43" fontId="1" fillId="0" borderId="0" applyFont="0" applyFill="0" applyBorder="0" applyAlignment="0" applyProtection="0"/>
    <xf numFmtId="3" fontId="1" fillId="0" borderId="0" applyFont="0" applyFill="0" applyBorder="0" applyAlignment="0" applyProtection="0"/>
    <xf numFmtId="44" fontId="1" fillId="0" borderId="0" applyFont="0" applyFill="0" applyBorder="0" applyAlignment="0" applyProtection="0"/>
    <xf numFmtId="5" fontId="1" fillId="0" borderId="0" applyFont="0" applyFill="0" applyBorder="0" applyAlignment="0" applyProtection="0"/>
    <xf numFmtId="0" fontId="28" fillId="0" borderId="5"/>
    <xf numFmtId="4" fontId="27" fillId="20" borderId="5">
      <protection locked="0"/>
    </xf>
    <xf numFmtId="0"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43" fillId="0" borderId="0" applyNumberFormat="0" applyFill="0" applyBorder="0" applyAlignment="0" applyProtection="0"/>
    <xf numFmtId="2" fontId="1" fillId="0" borderId="0" applyFont="0" applyFill="0" applyBorder="0" applyAlignment="0" applyProtection="0"/>
    <xf numFmtId="0" fontId="44" fillId="6" borderId="0" applyNumberFormat="0" applyBorder="0" applyAlignment="0" applyProtection="0"/>
    <xf numFmtId="4" fontId="27" fillId="21" borderId="5"/>
    <xf numFmtId="43" fontId="29" fillId="0" borderId="6"/>
    <xf numFmtId="37" fontId="30" fillId="22" borderId="2" applyBorder="0">
      <alignment horizontal="left" vertical="center" indent="1"/>
    </xf>
    <xf numFmtId="37" fontId="5" fillId="23" borderId="7" applyFill="0">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31" fillId="0" borderId="0" applyNumberFormat="0" applyFont="0" applyFill="0" applyAlignment="0" applyProtection="0"/>
    <xf numFmtId="0" fontId="32" fillId="0" borderId="0" applyNumberFormat="0" applyFont="0" applyFill="0" applyAlignment="0" applyProtection="0"/>
    <xf numFmtId="0" fontId="45" fillId="0" borderId="9" applyNumberFormat="0" applyFill="0" applyAlignment="0" applyProtection="0"/>
    <xf numFmtId="0" fontId="45" fillId="0" borderId="0" applyNumberFormat="0" applyFill="0" applyBorder="0" applyAlignment="0" applyProtection="0"/>
    <xf numFmtId="0" fontId="2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6" fillId="10" borderId="3" applyNumberFormat="0" applyAlignment="0" applyProtection="0"/>
    <xf numFmtId="43" fontId="29" fillId="0" borderId="10"/>
    <xf numFmtId="0" fontId="47" fillId="0" borderId="11" applyNumberFormat="0" applyFill="0" applyAlignment="0" applyProtection="0"/>
    <xf numFmtId="44" fontId="29" fillId="0" borderId="12"/>
    <xf numFmtId="0" fontId="48" fillId="7" borderId="0" applyNumberFormat="0" applyBorder="0" applyAlignment="0" applyProtection="0"/>
    <xf numFmtId="0" fontId="7" fillId="23" borderId="0">
      <alignment horizontal="left" wrapText="1" indent="1"/>
    </xf>
    <xf numFmtId="37" fontId="2" fillId="16" borderId="13" applyBorder="0">
      <alignment horizontal="left" vertical="center" indent="2"/>
    </xf>
    <xf numFmtId="0" fontId="8" fillId="0" borderId="0"/>
    <xf numFmtId="0" fontId="1" fillId="0" borderId="0"/>
    <xf numFmtId="0" fontId="9" fillId="0" borderId="0"/>
    <xf numFmtId="0" fontId="33" fillId="0" borderId="0"/>
    <xf numFmtId="0" fontId="1" fillId="7" borderId="14" applyNumberFormat="0" applyFont="0" applyAlignment="0" applyProtection="0"/>
    <xf numFmtId="0" fontId="49" fillId="4" borderId="15" applyNumberFormat="0" applyAlignment="0" applyProtection="0"/>
    <xf numFmtId="9" fontId="1" fillId="0" borderId="0" applyFont="0" applyFill="0" applyBorder="0" applyAlignment="0" applyProtection="0"/>
    <xf numFmtId="173" fontId="34" fillId="25" borderId="16"/>
    <xf numFmtId="172" fontId="34" fillId="0" borderId="16" applyFont="0" applyFill="0" applyBorder="0" applyAlignment="0" applyProtection="0">
      <protection locked="0"/>
    </xf>
    <xf numFmtId="173" fontId="1" fillId="0" borderId="0" applyFont="0" applyFill="0" applyBorder="0" applyAlignment="0" applyProtection="0"/>
    <xf numFmtId="2" fontId="35" fillId="0" borderId="0">
      <protection locked="0"/>
    </xf>
    <xf numFmtId="0" fontId="1" fillId="26" borderId="0"/>
    <xf numFmtId="49" fontId="1" fillId="0" borderId="0" applyFont="0" applyFill="0" applyBorder="0" applyAlignment="0" applyProtection="0"/>
    <xf numFmtId="0" fontId="50" fillId="0" borderId="0" applyNumberFormat="0" applyFill="0" applyBorder="0" applyAlignment="0" applyProtection="0"/>
    <xf numFmtId="0" fontId="36" fillId="0" borderId="0">
      <alignment horizontal="right"/>
    </xf>
    <xf numFmtId="0" fontId="37" fillId="0" borderId="0"/>
    <xf numFmtId="0" fontId="1" fillId="0" borderId="17" applyNumberFormat="0" applyFont="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51" fillId="0" borderId="0" applyNumberFormat="0" applyFill="0" applyBorder="0" applyAlignment="0" applyProtection="0"/>
  </cellStyleXfs>
  <cellXfs count="109">
    <xf numFmtId="0" fontId="0" fillId="0" borderId="0" xfId="0"/>
    <xf numFmtId="0" fontId="0" fillId="16" borderId="18" xfId="0" applyFill="1" applyBorder="1"/>
    <xf numFmtId="0" fontId="0" fillId="16" borderId="19" xfId="0" applyFill="1" applyBorder="1"/>
    <xf numFmtId="0" fontId="5" fillId="24" borderId="20" xfId="49" applyFont="1" applyFill="1" applyBorder="1">
      <alignment horizontal="centerContinuous" vertical="top"/>
    </xf>
    <xf numFmtId="0" fontId="0" fillId="16" borderId="0" xfId="0" applyFill="1"/>
    <xf numFmtId="0" fontId="0" fillId="16" borderId="0" xfId="0" applyFill="1" applyBorder="1"/>
    <xf numFmtId="0" fontId="0" fillId="0" borderId="0" xfId="0" applyFill="1"/>
    <xf numFmtId="0" fontId="10" fillId="16" borderId="2" xfId="0" applyFont="1" applyFill="1" applyBorder="1" applyAlignment="1">
      <alignment horizontal="left"/>
    </xf>
    <xf numFmtId="0" fontId="0" fillId="0" borderId="0" xfId="0" applyFill="1" applyBorder="1"/>
    <xf numFmtId="0" fontId="5" fillId="24" borderId="27" xfId="47" applyFont="1" applyBorder="1">
      <alignment horizontal="left" vertical="top" indent="1"/>
    </xf>
    <xf numFmtId="0" fontId="5" fillId="28" borderId="20" xfId="49" applyFont="1" applyFill="1" applyBorder="1">
      <alignment horizontal="centerContinuous" vertical="top"/>
    </xf>
    <xf numFmtId="0" fontId="5" fillId="24" borderId="2" xfId="47" applyFont="1" applyBorder="1">
      <alignment horizontal="left" vertical="top" indent="1"/>
    </xf>
    <xf numFmtId="164" fontId="2" fillId="16" borderId="28" xfId="25" applyNumberFormat="1" applyBorder="1">
      <alignment vertical="center"/>
    </xf>
    <xf numFmtId="164" fontId="2" fillId="16" borderId="29" xfId="25" applyNumberFormat="1" applyBorder="1">
      <alignment vertical="center"/>
    </xf>
    <xf numFmtId="164" fontId="2" fillId="16" borderId="30" xfId="25" applyNumberFormat="1" applyBorder="1">
      <alignment vertical="center"/>
    </xf>
    <xf numFmtId="0" fontId="5" fillId="24" borderId="31" xfId="47" applyFont="1" applyBorder="1">
      <alignment horizontal="left" vertical="top" indent="1"/>
    </xf>
    <xf numFmtId="171" fontId="2" fillId="16" borderId="32" xfId="25" applyNumberFormat="1" applyBorder="1">
      <alignment vertical="center"/>
    </xf>
    <xf numFmtId="171" fontId="2" fillId="16" borderId="33" xfId="25" applyNumberFormat="1" applyBorder="1">
      <alignment vertical="center"/>
    </xf>
    <xf numFmtId="171" fontId="2" fillId="16" borderId="34" xfId="25" applyNumberFormat="1" applyBorder="1">
      <alignment vertical="center"/>
    </xf>
    <xf numFmtId="37" fontId="11" fillId="24" borderId="31" xfId="47" applyNumberFormat="1" applyFont="1" applyBorder="1">
      <alignment horizontal="left" vertical="top" indent="1"/>
    </xf>
    <xf numFmtId="170" fontId="2" fillId="16" borderId="32" xfId="25" applyNumberFormat="1" applyBorder="1">
      <alignment vertical="center"/>
    </xf>
    <xf numFmtId="170" fontId="2" fillId="16" borderId="33" xfId="25" applyNumberFormat="1" applyBorder="1">
      <alignment vertical="center"/>
    </xf>
    <xf numFmtId="170" fontId="2" fillId="16" borderId="34" xfId="25" applyNumberFormat="1" applyBorder="1">
      <alignment vertical="center"/>
    </xf>
    <xf numFmtId="37" fontId="2" fillId="16" borderId="35" xfId="62" applyFont="1" applyBorder="1">
      <alignment horizontal="left" vertical="center" indent="2"/>
    </xf>
    <xf numFmtId="37" fontId="2" fillId="16" borderId="36" xfId="62" applyFont="1" applyBorder="1">
      <alignment horizontal="left" vertical="center" indent="2"/>
    </xf>
    <xf numFmtId="37" fontId="5" fillId="28" borderId="37" xfId="47" applyNumberFormat="1" applyFont="1" applyFill="1" applyBorder="1">
      <alignment horizontal="left" vertical="top" indent="1"/>
    </xf>
    <xf numFmtId="37" fontId="5" fillId="27" borderId="38" xfId="46" applyFont="1" applyFill="1" applyBorder="1">
      <alignment vertical="center"/>
    </xf>
    <xf numFmtId="37" fontId="5" fillId="27" borderId="39" xfId="46" applyFont="1" applyFill="1" applyBorder="1" applyAlignment="1">
      <alignment vertical="center"/>
    </xf>
    <xf numFmtId="10" fontId="5" fillId="27" borderId="38" xfId="69" applyNumberFormat="1" applyFont="1" applyFill="1" applyBorder="1" applyAlignment="1">
      <alignment vertical="center"/>
    </xf>
    <xf numFmtId="0" fontId="0" fillId="16" borderId="28" xfId="0" applyFill="1" applyBorder="1"/>
    <xf numFmtId="0" fontId="0" fillId="16" borderId="29" xfId="0" applyFill="1" applyBorder="1"/>
    <xf numFmtId="0" fontId="0" fillId="16" borderId="30" xfId="0" applyFill="1" applyBorder="1"/>
    <xf numFmtId="37" fontId="5" fillId="24" borderId="31" xfId="47" applyNumberFormat="1" applyFont="1" applyBorder="1">
      <alignment horizontal="left" vertical="top" indent="1"/>
    </xf>
    <xf numFmtId="164" fontId="2" fillId="16" borderId="32" xfId="25" applyNumberFormat="1" applyBorder="1">
      <alignment vertical="center"/>
    </xf>
    <xf numFmtId="164" fontId="2" fillId="16" borderId="33" xfId="25" applyNumberFormat="1" applyBorder="1">
      <alignment vertical="center"/>
    </xf>
    <xf numFmtId="164" fontId="2" fillId="16" borderId="34" xfId="25" applyNumberFormat="1" applyBorder="1">
      <alignment vertical="center"/>
    </xf>
    <xf numFmtId="37" fontId="2" fillId="16" borderId="35" xfId="62" applyBorder="1">
      <alignment horizontal="left" vertical="center" indent="2"/>
    </xf>
    <xf numFmtId="37" fontId="2" fillId="16" borderId="40" xfId="62" applyBorder="1">
      <alignment horizontal="left" vertical="center" indent="2"/>
    </xf>
    <xf numFmtId="37" fontId="2" fillId="16" borderId="41" xfId="62" applyBorder="1">
      <alignment horizontal="left" vertical="center" indent="2"/>
    </xf>
    <xf numFmtId="37" fontId="2" fillId="16" borderId="40" xfId="62" applyBorder="1" applyAlignment="1">
      <alignment horizontal="left" vertical="center" indent="2"/>
    </xf>
    <xf numFmtId="37" fontId="2" fillId="16" borderId="42" xfId="62" applyFont="1" applyBorder="1">
      <alignment horizontal="left" vertical="center" indent="2"/>
    </xf>
    <xf numFmtId="171" fontId="2" fillId="16" borderId="43" xfId="25" applyNumberFormat="1" applyBorder="1">
      <alignment vertical="center"/>
    </xf>
    <xf numFmtId="171" fontId="2" fillId="16" borderId="44" xfId="25" applyNumberFormat="1" applyBorder="1">
      <alignment vertical="center"/>
    </xf>
    <xf numFmtId="171" fontId="2" fillId="16" borderId="45" xfId="25" applyNumberFormat="1" applyBorder="1">
      <alignment vertical="center"/>
    </xf>
    <xf numFmtId="37" fontId="2" fillId="16" borderId="31" xfId="62" applyFont="1" applyBorder="1">
      <alignment horizontal="left" vertical="center" indent="2"/>
    </xf>
    <xf numFmtId="9" fontId="0" fillId="0" borderId="0" xfId="0" applyNumberFormat="1" applyFill="1"/>
    <xf numFmtId="0" fontId="9" fillId="0" borderId="0" xfId="65" applyFont="1" applyAlignment="1">
      <alignment horizontal="centerContinuous" vertical="center"/>
    </xf>
    <xf numFmtId="175" fontId="13" fillId="16" borderId="0" xfId="33" applyNumberFormat="1" applyFont="1" applyFill="1" applyProtection="1">
      <protection hidden="1"/>
    </xf>
    <xf numFmtId="0" fontId="13" fillId="16" borderId="0" xfId="64" applyFont="1" applyFill="1" applyAlignment="1" applyProtection="1">
      <alignment horizontal="right"/>
      <protection hidden="1"/>
    </xf>
    <xf numFmtId="0" fontId="4" fillId="16" borderId="0" xfId="64" applyFont="1" applyFill="1" applyProtection="1">
      <protection hidden="1"/>
    </xf>
    <xf numFmtId="0" fontId="8" fillId="0" borderId="0" xfId="63" applyProtection="1">
      <protection hidden="1"/>
    </xf>
    <xf numFmtId="175" fontId="14" fillId="16" borderId="0" xfId="33" applyNumberFormat="1" applyFont="1" applyFill="1" applyProtection="1">
      <protection hidden="1"/>
    </xf>
    <xf numFmtId="0" fontId="14" fillId="16" borderId="0" xfId="64" applyFont="1" applyFill="1" applyAlignment="1" applyProtection="1">
      <alignment horizontal="right"/>
      <protection hidden="1"/>
    </xf>
    <xf numFmtId="0" fontId="15" fillId="16" borderId="0" xfId="64" applyFont="1" applyFill="1" applyProtection="1">
      <protection hidden="1"/>
    </xf>
    <xf numFmtId="0" fontId="16" fillId="16" borderId="0" xfId="64" applyFont="1" applyFill="1" applyAlignment="1" applyProtection="1">
      <alignment horizontal="centerContinuous" vertical="center"/>
      <protection hidden="1"/>
    </xf>
    <xf numFmtId="0" fontId="16" fillId="0" borderId="0" xfId="63" applyFont="1" applyAlignment="1" applyProtection="1">
      <alignment horizontal="centerContinuous" vertical="center"/>
      <protection hidden="1"/>
    </xf>
    <xf numFmtId="5" fontId="17" fillId="16" borderId="0" xfId="64" applyNumberFormat="1" applyFont="1" applyFill="1" applyBorder="1" applyAlignment="1" applyProtection="1">
      <protection hidden="1"/>
    </xf>
    <xf numFmtId="0" fontId="17" fillId="27" borderId="1" xfId="64" applyFont="1" applyFill="1" applyBorder="1" applyAlignment="1" applyProtection="1">
      <alignment horizontal="centerContinuous"/>
      <protection hidden="1"/>
    </xf>
    <xf numFmtId="0" fontId="17" fillId="27" borderId="13" xfId="64" applyFont="1" applyFill="1" applyBorder="1" applyAlignment="1" applyProtection="1">
      <alignment horizontal="centerContinuous"/>
      <protection hidden="1"/>
    </xf>
    <xf numFmtId="0" fontId="17" fillId="27" borderId="46" xfId="64" applyFont="1" applyFill="1" applyBorder="1" applyAlignment="1" applyProtection="1">
      <alignment horizontal="centerContinuous"/>
      <protection hidden="1"/>
    </xf>
    <xf numFmtId="0" fontId="17" fillId="29" borderId="1" xfId="64" applyFont="1" applyFill="1" applyBorder="1" applyAlignment="1" applyProtection="1">
      <alignment horizontal="centerContinuous"/>
      <protection hidden="1"/>
    </xf>
    <xf numFmtId="0" fontId="17" fillId="29" borderId="13" xfId="64" applyFont="1" applyFill="1" applyBorder="1" applyAlignment="1" applyProtection="1">
      <alignment horizontal="centerContinuous"/>
      <protection hidden="1"/>
    </xf>
    <xf numFmtId="0" fontId="17" fillId="29" borderId="46" xfId="64" applyFont="1" applyFill="1" applyBorder="1" applyAlignment="1" applyProtection="1">
      <alignment horizontal="centerContinuous"/>
      <protection hidden="1"/>
    </xf>
    <xf numFmtId="0" fontId="18" fillId="30" borderId="1" xfId="64" applyFont="1" applyFill="1" applyBorder="1" applyAlignment="1" applyProtection="1">
      <alignment horizontal="right"/>
      <protection hidden="1"/>
    </xf>
    <xf numFmtId="0" fontId="18" fillId="30" borderId="46" xfId="64" applyFont="1" applyFill="1" applyBorder="1" applyAlignment="1" applyProtection="1">
      <alignment horizontal="right"/>
      <protection hidden="1"/>
    </xf>
    <xf numFmtId="175" fontId="18" fillId="30" borderId="47" xfId="33" applyNumberFormat="1" applyFont="1" applyFill="1" applyBorder="1" applyAlignment="1" applyProtection="1">
      <alignment horizontal="right"/>
      <protection hidden="1"/>
    </xf>
    <xf numFmtId="172" fontId="18" fillId="30" borderId="47" xfId="72" applyNumberFormat="1" applyFont="1" applyFill="1" applyBorder="1" applyAlignment="1" applyProtection="1">
      <alignment horizontal="right"/>
      <protection hidden="1"/>
    </xf>
    <xf numFmtId="5" fontId="18" fillId="30" borderId="47" xfId="64" applyNumberFormat="1" applyFont="1" applyFill="1" applyBorder="1" applyAlignment="1" applyProtection="1">
      <alignment horizontal="right"/>
      <protection hidden="1"/>
    </xf>
    <xf numFmtId="0" fontId="19" fillId="16" borderId="0" xfId="55" applyFont="1" applyFill="1" applyAlignment="1" applyProtection="1">
      <alignment horizontal="centerContinuous"/>
      <protection hidden="1"/>
    </xf>
    <xf numFmtId="5" fontId="17" fillId="16" borderId="48" xfId="64" applyNumberFormat="1" applyFont="1" applyFill="1" applyBorder="1" applyAlignment="1" applyProtection="1">
      <protection hidden="1"/>
    </xf>
    <xf numFmtId="0" fontId="17" fillId="27" borderId="47" xfId="64" applyFont="1" applyFill="1" applyBorder="1" applyAlignment="1" applyProtection="1">
      <alignment horizontal="center"/>
      <protection hidden="1"/>
    </xf>
    <xf numFmtId="0" fontId="17" fillId="29" borderId="47" xfId="64" applyFont="1" applyFill="1" applyBorder="1" applyAlignment="1" applyProtection="1">
      <alignment horizontal="center"/>
      <protection hidden="1"/>
    </xf>
    <xf numFmtId="0" fontId="20" fillId="16" borderId="0" xfId="64" applyFont="1" applyFill="1" applyProtection="1">
      <protection hidden="1"/>
    </xf>
    <xf numFmtId="0" fontId="18" fillId="30" borderId="1" xfId="64" applyFont="1" applyFill="1" applyBorder="1" applyAlignment="1" applyProtection="1">
      <alignment horizontal="right" wrapText="1"/>
      <protection hidden="1"/>
    </xf>
    <xf numFmtId="0" fontId="18" fillId="30" borderId="46" xfId="64" applyFont="1" applyFill="1" applyBorder="1" applyAlignment="1" applyProtection="1">
      <alignment horizontal="right" wrapText="1"/>
      <protection hidden="1"/>
    </xf>
    <xf numFmtId="6" fontId="18" fillId="30" borderId="47" xfId="33" applyNumberFormat="1" applyFont="1" applyFill="1" applyBorder="1" applyAlignment="1" applyProtection="1">
      <alignment horizontal="right"/>
      <protection hidden="1"/>
    </xf>
    <xf numFmtId="6" fontId="21" fillId="0" borderId="47" xfId="33" applyNumberFormat="1" applyFont="1" applyFill="1" applyBorder="1" applyAlignment="1" applyProtection="1">
      <alignment horizontal="right"/>
      <protection locked="0"/>
    </xf>
    <xf numFmtId="0" fontId="22" fillId="16" borderId="0" xfId="64" applyFont="1" applyFill="1" applyAlignment="1" applyProtection="1">
      <alignment horizontal="centerContinuous"/>
      <protection hidden="1"/>
    </xf>
    <xf numFmtId="9" fontId="18" fillId="30" borderId="47" xfId="72" applyNumberFormat="1" applyFont="1" applyFill="1" applyBorder="1" applyAlignment="1" applyProtection="1">
      <alignment horizontal="right"/>
      <protection hidden="1"/>
    </xf>
    <xf numFmtId="9" fontId="18" fillId="30" borderId="47" xfId="72" applyNumberFormat="1" applyFont="1" applyFill="1" applyBorder="1" applyAlignment="1" applyProtection="1">
      <protection hidden="1"/>
    </xf>
    <xf numFmtId="174" fontId="18" fillId="30" borderId="47" xfId="33" applyNumberFormat="1" applyFont="1" applyFill="1" applyBorder="1" applyAlignment="1" applyProtection="1">
      <alignment horizontal="right"/>
      <protection hidden="1"/>
    </xf>
    <xf numFmtId="10" fontId="15" fillId="16" borderId="0" xfId="64" applyNumberFormat="1" applyFont="1" applyFill="1" applyBorder="1" applyProtection="1">
      <protection hidden="1"/>
    </xf>
    <xf numFmtId="10" fontId="15" fillId="16" borderId="0" xfId="64" applyNumberFormat="1" applyFont="1" applyFill="1" applyProtection="1">
      <protection hidden="1"/>
    </xf>
    <xf numFmtId="0" fontId="23" fillId="0" borderId="0" xfId="64" applyFont="1" applyAlignment="1" applyProtection="1">
      <alignment horizontal="centerContinuous"/>
      <protection hidden="1"/>
    </xf>
    <xf numFmtId="0" fontId="23" fillId="16" borderId="0" xfId="64" applyFont="1" applyFill="1" applyAlignment="1" applyProtection="1">
      <alignment horizontal="centerContinuous"/>
      <protection hidden="1"/>
    </xf>
    <xf numFmtId="0" fontId="24" fillId="16" borderId="0" xfId="64" applyFont="1" applyFill="1" applyAlignment="1" applyProtection="1">
      <alignment horizontal="centerContinuous"/>
      <protection hidden="1"/>
    </xf>
    <xf numFmtId="0" fontId="13" fillId="0" borderId="0" xfId="64" applyFont="1" applyAlignment="1" applyProtection="1">
      <alignment horizontal="centerContinuous"/>
      <protection hidden="1"/>
    </xf>
    <xf numFmtId="175" fontId="18" fillId="30" borderId="49" xfId="33" applyNumberFormat="1" applyFont="1" applyFill="1" applyBorder="1" applyAlignment="1" applyProtection="1">
      <alignment horizontal="center" wrapText="1"/>
      <protection hidden="1"/>
    </xf>
    <xf numFmtId="0" fontId="18" fillId="30" borderId="49" xfId="64" applyFont="1" applyFill="1" applyBorder="1" applyAlignment="1" applyProtection="1">
      <alignment horizontal="center" wrapText="1"/>
      <protection hidden="1"/>
    </xf>
    <xf numFmtId="0" fontId="8" fillId="0" borderId="0" xfId="63"/>
    <xf numFmtId="0" fontId="18" fillId="30" borderId="49" xfId="31" applyNumberFormat="1" applyFont="1" applyFill="1" applyBorder="1" applyAlignment="1" applyProtection="1">
      <alignment horizontal="center"/>
      <protection hidden="1"/>
    </xf>
    <xf numFmtId="169" fontId="14" fillId="30" borderId="49" xfId="33" applyNumberFormat="1" applyFont="1" applyFill="1" applyBorder="1" applyAlignment="1" applyProtection="1">
      <alignment horizontal="right"/>
      <protection hidden="1"/>
    </xf>
    <xf numFmtId="169" fontId="14" fillId="30" borderId="49" xfId="64" applyNumberFormat="1" applyFont="1" applyFill="1" applyBorder="1" applyAlignment="1" applyProtection="1">
      <alignment horizontal="right"/>
      <protection hidden="1"/>
    </xf>
    <xf numFmtId="0" fontId="15" fillId="30" borderId="49" xfId="64" applyFont="1" applyFill="1" applyBorder="1" applyProtection="1">
      <protection hidden="1"/>
    </xf>
    <xf numFmtId="0" fontId="13" fillId="0" borderId="0" xfId="64" applyFont="1" applyProtection="1">
      <protection hidden="1"/>
    </xf>
    <xf numFmtId="0" fontId="13" fillId="0" borderId="0" xfId="64" applyFont="1" applyAlignment="1" applyProtection="1">
      <alignment horizontal="right"/>
      <protection hidden="1"/>
    </xf>
    <xf numFmtId="0" fontId="0" fillId="31" borderId="21" xfId="0" applyFill="1" applyBorder="1"/>
    <xf numFmtId="0" fontId="0" fillId="31" borderId="22" xfId="0" applyFill="1" applyBorder="1"/>
    <xf numFmtId="0" fontId="0" fillId="31" borderId="23" xfId="0" applyFill="1" applyBorder="1"/>
    <xf numFmtId="0" fontId="3" fillId="31" borderId="24" xfId="28" applyFont="1" applyFill="1" applyBorder="1">
      <alignment horizontal="left" vertical="center" indent="1"/>
    </xf>
    <xf numFmtId="0" fontId="3" fillId="31" borderId="25" xfId="28" applyFill="1" applyBorder="1">
      <alignment horizontal="left" vertical="center" indent="1"/>
    </xf>
    <xf numFmtId="0" fontId="3" fillId="31" borderId="26" xfId="28" applyFill="1" applyBorder="1">
      <alignment horizontal="left" vertical="center" indent="1"/>
    </xf>
    <xf numFmtId="0" fontId="52" fillId="31" borderId="50" xfId="61" applyFont="1" applyFill="1" applyBorder="1" applyAlignment="1">
      <alignment horizontal="left" wrapText="1" indent="1"/>
    </xf>
    <xf numFmtId="0" fontId="52" fillId="31" borderId="0" xfId="61" applyFont="1" applyFill="1" applyBorder="1" applyAlignment="1">
      <alignment horizontal="left" wrapText="1" indent="1"/>
    </xf>
    <xf numFmtId="0" fontId="52" fillId="31" borderId="51" xfId="61" applyFont="1" applyFill="1" applyBorder="1" applyAlignment="1">
      <alignment horizontal="left" wrapText="1" indent="1"/>
    </xf>
    <xf numFmtId="0" fontId="26" fillId="0" borderId="0" xfId="54" applyFont="1" applyAlignment="1" applyProtection="1">
      <alignment horizontal="center" vertical="center"/>
    </xf>
    <xf numFmtId="0" fontId="26" fillId="0" borderId="0" xfId="54" applyAlignment="1" applyProtection="1">
      <alignment horizontal="center" vertical="center"/>
    </xf>
    <xf numFmtId="0" fontId="26" fillId="0" borderId="0" xfId="54" applyFont="1" applyAlignment="1" applyProtection="1">
      <alignment horizontal="center" vertical="center"/>
      <protection hidden="1"/>
    </xf>
    <xf numFmtId="0" fontId="26" fillId="0" borderId="0" xfId="54" applyAlignment="1" applyProtection="1">
      <alignment horizontal="center" vertical="center"/>
      <protection hidden="1"/>
    </xf>
  </cellXfs>
  <cellStyles count="8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_Financial4" xfId="31"/>
    <cellStyle name="Comma0" xfId="32"/>
    <cellStyle name="Currency_simple_be_2000" xfId="33"/>
    <cellStyle name="Currency0" xfId="34"/>
    <cellStyle name="DarkBlueOutline" xfId="35"/>
    <cellStyle name="DarkBlueOutlineYellow" xfId="36"/>
    <cellStyle name="Date" xfId="37"/>
    <cellStyle name="Dezimal [0]_Compiling Utility Macros" xfId="38"/>
    <cellStyle name="Dezimal_Compiling Utility Macros" xfId="39"/>
    <cellStyle name="Explanatory Text" xfId="40" builtinId="53" customBuiltin="1"/>
    <cellStyle name="Fixed" xfId="41"/>
    <cellStyle name="Good" xfId="42" builtinId="26" customBuiltin="1"/>
    <cellStyle name="GRAY" xfId="43"/>
    <cellStyle name="Gross Margin" xfId="44"/>
    <cellStyle name="header" xfId="45"/>
    <cellStyle name="Header Total" xfId="46"/>
    <cellStyle name="Header1" xfId="47"/>
    <cellStyle name="Header2" xfId="48"/>
    <cellStyle name="Header3" xfId="49"/>
    <cellStyle name="Heading 1" xfId="50" builtinId="16" customBuiltin="1"/>
    <cellStyle name="Heading 2" xfId="51" builtinId="17" customBuiltin="1"/>
    <cellStyle name="Heading 3" xfId="52" builtinId="18" customBuiltin="1"/>
    <cellStyle name="Heading 4" xfId="53" builtinId="19" customBuiltin="1"/>
    <cellStyle name="Hyperlink" xfId="54" builtinId="8"/>
    <cellStyle name="Hyperlink_Financial4" xfId="55"/>
    <cellStyle name="Input" xfId="56" builtinId="20" customBuiltin="1"/>
    <cellStyle name="Level 2 Total" xfId="57"/>
    <cellStyle name="Linked Cell" xfId="58" builtinId="24" customBuiltin="1"/>
    <cellStyle name="Major Total" xfId="59"/>
    <cellStyle name="Neutral" xfId="60" builtinId="28" customBuiltin="1"/>
    <cellStyle name="NonPrint_TemTitle" xfId="61"/>
    <cellStyle name="Normal" xfId="0" builtinId="0"/>
    <cellStyle name="Normal 2" xfId="62"/>
    <cellStyle name="Normal_be_portion" xfId="63"/>
    <cellStyle name="Normal_CopyOfBreak-Even_NEW" xfId="64"/>
    <cellStyle name="Normal_Report Template" xfId="65"/>
    <cellStyle name="NormalRed" xfId="66"/>
    <cellStyle name="Note" xfId="67" builtinId="10" customBuiltin="1"/>
    <cellStyle name="Output" xfId="68" builtinId="21" customBuiltin="1"/>
    <cellStyle name="Percent" xfId="69" builtinId="5"/>
    <cellStyle name="Percent.0" xfId="70"/>
    <cellStyle name="Percent.00" xfId="71"/>
    <cellStyle name="Percent_CopyOfBreak-Even_NEW" xfId="72"/>
    <cellStyle name="RED POSTED" xfId="73"/>
    <cellStyle name="Standard_Anpassen der Amortisation" xfId="74"/>
    <cellStyle name="Text_simple" xfId="75"/>
    <cellStyle name="Title" xfId="76" builtinId="15" customBuiltin="1"/>
    <cellStyle name="TmsRmn10BlueItalic" xfId="77"/>
    <cellStyle name="TmsRmn10Bold" xfId="78"/>
    <cellStyle name="Total" xfId="79" builtinId="25" customBuiltin="1"/>
    <cellStyle name="Währung [0]_Compiling Utility Macros" xfId="80"/>
    <cellStyle name="Währung_Compiling Utility Macros" xfId="81"/>
    <cellStyle name="Warning Text" xfId="82"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600" b="0" i="0" u="none" strike="noStrike" baseline="0">
                <a:solidFill>
                  <a:srgbClr val="000000"/>
                </a:solidFill>
                <a:latin typeface="Arial"/>
                <a:ea typeface="Arial"/>
                <a:cs typeface="Arial"/>
              </a:defRPr>
            </a:pPr>
            <a:r>
              <a:rPr lang="en-US"/>
              <a:t>Current Break-Even Chart Analysis</a:t>
            </a:r>
          </a:p>
        </c:rich>
      </c:tx>
      <c:layout>
        <c:manualLayout>
          <c:xMode val="edge"/>
          <c:yMode val="edge"/>
          <c:x val="0.16666751438148183"/>
          <c:y val="4.687523841979177E-2"/>
        </c:manualLayout>
      </c:layout>
      <c:overlay val="0"/>
      <c:spPr>
        <a:noFill/>
        <a:ln w="25400">
          <a:noFill/>
        </a:ln>
      </c:spPr>
    </c:title>
    <c:autoTitleDeleted val="0"/>
    <c:plotArea>
      <c:layout>
        <c:manualLayout>
          <c:layoutTarget val="inner"/>
          <c:xMode val="edge"/>
          <c:yMode val="edge"/>
          <c:x val="0.31770994928969992"/>
          <c:y val="0.21875111262569491"/>
          <c:w val="0.55729450121308011"/>
          <c:h val="0.5781279405107651"/>
        </c:manualLayout>
      </c:layout>
      <c:lineChart>
        <c:grouping val="standard"/>
        <c:varyColors val="0"/>
        <c:ser>
          <c:idx val="1"/>
          <c:order val="0"/>
          <c:tx>
            <c:v>REVENUE</c:v>
          </c:tx>
          <c:spPr>
            <a:ln w="12700">
              <a:solidFill>
                <a:srgbClr val="000000"/>
              </a:solidFill>
              <a:prstDash val="solid"/>
            </a:ln>
          </c:spPr>
          <c:marker>
            <c:symbol val="none"/>
          </c:marker>
          <c:cat>
            <c:numRef>
              <c:f>'BE Calculations'!$H$5:$H$16</c:f>
              <c:numCache>
                <c:formatCode>General</c:formatCode>
                <c:ptCount val="12"/>
                <c:pt idx="0">
                  <c:v>0</c:v>
                </c:pt>
                <c:pt idx="1">
                  <c:v>10</c:v>
                </c:pt>
                <c:pt idx="2">
                  <c:v>20</c:v>
                </c:pt>
                <c:pt idx="3">
                  <c:v>30</c:v>
                </c:pt>
                <c:pt idx="4">
                  <c:v>40</c:v>
                </c:pt>
                <c:pt idx="5">
                  <c:v>50</c:v>
                </c:pt>
                <c:pt idx="6">
                  <c:v>60</c:v>
                </c:pt>
                <c:pt idx="7">
                  <c:v>70</c:v>
                </c:pt>
                <c:pt idx="8">
                  <c:v>80</c:v>
                </c:pt>
                <c:pt idx="9">
                  <c:v>90</c:v>
                </c:pt>
                <c:pt idx="10">
                  <c:v>100</c:v>
                </c:pt>
                <c:pt idx="11">
                  <c:v>110</c:v>
                </c:pt>
              </c:numCache>
            </c:numRef>
          </c:cat>
          <c:val>
            <c:numRef>
              <c:f>'BE Calculations'!$C$4:$C$16</c:f>
              <c:numCache>
                <c:formatCode>"$"#,##0</c:formatCode>
                <c:ptCount val="13"/>
                <c:pt idx="0">
                  <c:v>0</c:v>
                </c:pt>
                <c:pt idx="1">
                  <c:v>167500</c:v>
                </c:pt>
                <c:pt idx="2">
                  <c:v>335000</c:v>
                </c:pt>
                <c:pt idx="3">
                  <c:v>502500</c:v>
                </c:pt>
                <c:pt idx="4">
                  <c:v>670000</c:v>
                </c:pt>
                <c:pt idx="5">
                  <c:v>837500</c:v>
                </c:pt>
                <c:pt idx="6">
                  <c:v>1005000</c:v>
                </c:pt>
                <c:pt idx="7">
                  <c:v>1172500</c:v>
                </c:pt>
                <c:pt idx="8">
                  <c:v>1340000</c:v>
                </c:pt>
                <c:pt idx="9">
                  <c:v>1507500</c:v>
                </c:pt>
                <c:pt idx="10">
                  <c:v>1675000</c:v>
                </c:pt>
                <c:pt idx="11">
                  <c:v>1842500</c:v>
                </c:pt>
                <c:pt idx="12">
                  <c:v>2010000</c:v>
                </c:pt>
              </c:numCache>
            </c:numRef>
          </c:val>
          <c:smooth val="1"/>
        </c:ser>
        <c:ser>
          <c:idx val="2"/>
          <c:order val="1"/>
          <c:tx>
            <c:v>FIXED COSTS</c:v>
          </c:tx>
          <c:spPr>
            <a:ln w="12700">
              <a:solidFill>
                <a:srgbClr val="000000"/>
              </a:solidFill>
              <a:prstDash val="solid"/>
            </a:ln>
          </c:spPr>
          <c:marker>
            <c:symbol val="none"/>
          </c:marker>
          <c:cat>
            <c:numRef>
              <c:f>'BE Calculations'!$H$5:$H$16</c:f>
              <c:numCache>
                <c:formatCode>General</c:formatCode>
                <c:ptCount val="12"/>
                <c:pt idx="0">
                  <c:v>0</c:v>
                </c:pt>
                <c:pt idx="1">
                  <c:v>10</c:v>
                </c:pt>
                <c:pt idx="2">
                  <c:v>20</c:v>
                </c:pt>
                <c:pt idx="3">
                  <c:v>30</c:v>
                </c:pt>
                <c:pt idx="4">
                  <c:v>40</c:v>
                </c:pt>
                <c:pt idx="5">
                  <c:v>50</c:v>
                </c:pt>
                <c:pt idx="6">
                  <c:v>60</c:v>
                </c:pt>
                <c:pt idx="7">
                  <c:v>70</c:v>
                </c:pt>
                <c:pt idx="8">
                  <c:v>80</c:v>
                </c:pt>
                <c:pt idx="9">
                  <c:v>90</c:v>
                </c:pt>
                <c:pt idx="10">
                  <c:v>100</c:v>
                </c:pt>
                <c:pt idx="11">
                  <c:v>110</c:v>
                </c:pt>
              </c:numCache>
            </c:numRef>
          </c:cat>
          <c:val>
            <c:numRef>
              <c:f>'BE Calculations'!$D$4:$D$16</c:f>
              <c:numCache>
                <c:formatCode>"$"#,##0</c:formatCode>
                <c:ptCount val="13"/>
                <c:pt idx="0">
                  <c:v>317133</c:v>
                </c:pt>
                <c:pt idx="1">
                  <c:v>317133</c:v>
                </c:pt>
                <c:pt idx="2">
                  <c:v>317133</c:v>
                </c:pt>
                <c:pt idx="3">
                  <c:v>317133</c:v>
                </c:pt>
                <c:pt idx="4">
                  <c:v>317133</c:v>
                </c:pt>
                <c:pt idx="5">
                  <c:v>317133</c:v>
                </c:pt>
                <c:pt idx="6">
                  <c:v>317133</c:v>
                </c:pt>
                <c:pt idx="7">
                  <c:v>317133</c:v>
                </c:pt>
                <c:pt idx="8">
                  <c:v>317133</c:v>
                </c:pt>
                <c:pt idx="9">
                  <c:v>317133</c:v>
                </c:pt>
                <c:pt idx="10">
                  <c:v>317133</c:v>
                </c:pt>
                <c:pt idx="11">
                  <c:v>317133</c:v>
                </c:pt>
                <c:pt idx="12">
                  <c:v>317133</c:v>
                </c:pt>
              </c:numCache>
            </c:numRef>
          </c:val>
          <c:smooth val="1"/>
        </c:ser>
        <c:ser>
          <c:idx val="4"/>
          <c:order val="2"/>
          <c:tx>
            <c:v>TOTAL COSTS</c:v>
          </c:tx>
          <c:spPr>
            <a:ln w="12700">
              <a:solidFill>
                <a:srgbClr val="FF0000"/>
              </a:solidFill>
              <a:prstDash val="solid"/>
            </a:ln>
          </c:spPr>
          <c:marker>
            <c:symbol val="none"/>
          </c:marker>
          <c:cat>
            <c:numRef>
              <c:f>'BE Calculations'!$H$5:$H$16</c:f>
              <c:numCache>
                <c:formatCode>General</c:formatCode>
                <c:ptCount val="12"/>
                <c:pt idx="0">
                  <c:v>0</c:v>
                </c:pt>
                <c:pt idx="1">
                  <c:v>10</c:v>
                </c:pt>
                <c:pt idx="2">
                  <c:v>20</c:v>
                </c:pt>
                <c:pt idx="3">
                  <c:v>30</c:v>
                </c:pt>
                <c:pt idx="4">
                  <c:v>40</c:v>
                </c:pt>
                <c:pt idx="5">
                  <c:v>50</c:v>
                </c:pt>
                <c:pt idx="6">
                  <c:v>60</c:v>
                </c:pt>
                <c:pt idx="7">
                  <c:v>70</c:v>
                </c:pt>
                <c:pt idx="8">
                  <c:v>80</c:v>
                </c:pt>
                <c:pt idx="9">
                  <c:v>90</c:v>
                </c:pt>
                <c:pt idx="10">
                  <c:v>100</c:v>
                </c:pt>
                <c:pt idx="11">
                  <c:v>110</c:v>
                </c:pt>
              </c:numCache>
            </c:numRef>
          </c:cat>
          <c:val>
            <c:numRef>
              <c:f>'BE Calculations'!$F$4:$F$16</c:f>
              <c:numCache>
                <c:formatCode>"$"#,##0</c:formatCode>
                <c:ptCount val="13"/>
                <c:pt idx="0">
                  <c:v>317133</c:v>
                </c:pt>
                <c:pt idx="1">
                  <c:v>405883</c:v>
                </c:pt>
                <c:pt idx="2">
                  <c:v>494633</c:v>
                </c:pt>
                <c:pt idx="3">
                  <c:v>583383</c:v>
                </c:pt>
                <c:pt idx="4">
                  <c:v>672133</c:v>
                </c:pt>
                <c:pt idx="5">
                  <c:v>760883</c:v>
                </c:pt>
                <c:pt idx="6">
                  <c:v>849633</c:v>
                </c:pt>
                <c:pt idx="7">
                  <c:v>938383</c:v>
                </c:pt>
                <c:pt idx="8">
                  <c:v>1027133</c:v>
                </c:pt>
                <c:pt idx="9">
                  <c:v>1115883</c:v>
                </c:pt>
                <c:pt idx="10">
                  <c:v>1204633</c:v>
                </c:pt>
                <c:pt idx="11">
                  <c:v>1293383</c:v>
                </c:pt>
                <c:pt idx="12">
                  <c:v>1382133</c:v>
                </c:pt>
              </c:numCache>
            </c:numRef>
          </c:val>
          <c:smooth val="1"/>
        </c:ser>
        <c:dLbls>
          <c:showLegendKey val="0"/>
          <c:showVal val="0"/>
          <c:showCatName val="0"/>
          <c:showSerName val="0"/>
          <c:showPercent val="0"/>
          <c:showBubbleSize val="0"/>
        </c:dLbls>
        <c:marker val="1"/>
        <c:smooth val="0"/>
        <c:axId val="207798656"/>
        <c:axId val="207800192"/>
      </c:lineChart>
      <c:catAx>
        <c:axId val="207798656"/>
        <c:scaling>
          <c:orientation val="minMax"/>
        </c:scaling>
        <c:delete val="0"/>
        <c:axPos val="b"/>
        <c:majorGridlines>
          <c:spPr>
            <a:ln w="3175">
              <a:solidFill>
                <a:srgbClr val="000000"/>
              </a:solidFill>
              <a:prstDash val="solid"/>
            </a:ln>
          </c:spPr>
        </c:majorGridlines>
        <c:numFmt formatCode="General" sourceLinked="0"/>
        <c:majorTickMark val="none"/>
        <c:minorTickMark val="none"/>
        <c:tickLblPos val="nextTo"/>
        <c:spPr>
          <a:ln w="25400">
            <a:solidFill>
              <a:srgbClr val="FFFFFF"/>
            </a:solidFill>
            <a:prstDash val="solid"/>
          </a:ln>
        </c:spPr>
        <c:txPr>
          <a:bodyPr rot="-5400000" vert="horz"/>
          <a:lstStyle/>
          <a:p>
            <a:pPr>
              <a:defRPr sz="550" b="0" i="0" u="none" strike="noStrike" baseline="0">
                <a:solidFill>
                  <a:srgbClr val="000000"/>
                </a:solidFill>
                <a:latin typeface="Arial"/>
                <a:ea typeface="Arial"/>
                <a:cs typeface="Arial"/>
              </a:defRPr>
            </a:pPr>
            <a:endParaRPr lang="en-US"/>
          </a:p>
        </c:txPr>
        <c:crossAx val="207800192"/>
        <c:crosses val="autoZero"/>
        <c:auto val="0"/>
        <c:lblAlgn val="ctr"/>
        <c:lblOffset val="100"/>
        <c:tickLblSkip val="2"/>
        <c:tickMarkSkip val="1"/>
        <c:noMultiLvlLbl val="0"/>
      </c:catAx>
      <c:valAx>
        <c:axId val="207800192"/>
        <c:scaling>
          <c:orientation val="minMax"/>
        </c:scaling>
        <c:delete val="0"/>
        <c:axPos val="l"/>
        <c:numFmt formatCode="&quot;$&quot;#,##0" sourceLinked="1"/>
        <c:majorTickMark val="none"/>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Arial"/>
                <a:ea typeface="Arial"/>
                <a:cs typeface="Arial"/>
              </a:defRPr>
            </a:pPr>
            <a:endParaRPr lang="en-US"/>
          </a:p>
        </c:txPr>
        <c:crossAx val="207798656"/>
        <c:crosses val="autoZero"/>
        <c:crossBetween val="midCat"/>
      </c:valAx>
      <c:spPr>
        <a:solidFill>
          <a:srgbClr val="FFFFFF"/>
        </a:solidFill>
        <a:ln w="25400">
          <a:noFill/>
        </a:ln>
      </c:spPr>
    </c:plotArea>
    <c:plotVisOnly val="1"/>
    <c:dispBlanksAs val="gap"/>
    <c:showDLblsOverMax val="0"/>
  </c:chart>
  <c:spPr>
    <a:gradFill rotWithShape="0">
      <a:gsLst>
        <a:gs pos="0">
          <a:srgbClr val="E3E3E3">
            <a:gamma/>
            <a:shade val="66275"/>
            <a:invGamma/>
          </a:srgbClr>
        </a:gs>
        <a:gs pos="50000">
          <a:srgbClr val="E3E3E3"/>
        </a:gs>
        <a:gs pos="100000">
          <a:srgbClr val="E3E3E3">
            <a:gamma/>
            <a:shade val="66275"/>
            <a:invGamma/>
          </a:srgbClr>
        </a:gs>
      </a:gsLst>
      <a:lin ang="5400000" scaled="1"/>
    </a:gra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0.1302089956105327"/>
          <c:y val="0.1302089956105327"/>
          <c:w val="0.74479545489224719"/>
          <c:h val="0.64062825840382154"/>
        </c:manualLayout>
      </c:layout>
      <c:pie3DChart>
        <c:varyColors val="1"/>
        <c:ser>
          <c:idx val="0"/>
          <c:order val="0"/>
          <c:spPr>
            <a:solidFill>
              <a:srgbClr val="8080FF"/>
            </a:solidFill>
            <a:ln w="12700">
              <a:solidFill>
                <a:srgbClr val="000000"/>
              </a:solidFill>
              <a:prstDash val="solid"/>
            </a:ln>
          </c:spPr>
          <c:explosion val="25"/>
          <c:dPt>
            <c:idx val="1"/>
            <c:bubble3D val="0"/>
            <c:spPr>
              <a:solidFill>
                <a:srgbClr val="FF0000"/>
              </a:solidFill>
              <a:ln w="12700">
                <a:solidFill>
                  <a:srgbClr val="000000"/>
                </a:solidFill>
                <a:prstDash val="solid"/>
              </a:ln>
            </c:spPr>
          </c:dPt>
          <c:dPt>
            <c:idx val="2"/>
            <c:bubble3D val="0"/>
            <c:spPr>
              <a:solidFill>
                <a:srgbClr val="33CCCC"/>
              </a:solidFill>
              <a:ln w="12700">
                <a:solidFill>
                  <a:srgbClr val="000000"/>
                </a:solidFill>
                <a:prstDash val="solid"/>
              </a:ln>
            </c:spPr>
          </c:dPt>
          <c:cat>
            <c:strRef>
              <c:f>'BE Analysis'!$P$5:$P$7</c:f>
              <c:strCache>
                <c:ptCount val="3"/>
                <c:pt idx="0">
                  <c:v>Fixed %</c:v>
                </c:pt>
                <c:pt idx="1">
                  <c:v>Total Variable %</c:v>
                </c:pt>
                <c:pt idx="2">
                  <c:v>Profit %</c:v>
                </c:pt>
              </c:strCache>
            </c:strRef>
          </c:cat>
          <c:val>
            <c:numRef>
              <c:f>'BE Analysis'!$Q$5:$Q$7</c:f>
              <c:numCache>
                <c:formatCode>0.00%_);[Red]\(0.00%\)</c:formatCode>
                <c:ptCount val="3"/>
                <c:pt idx="0">
                  <c:v>0.15777761194029852</c:v>
                </c:pt>
                <c:pt idx="1">
                  <c:v>0.52985074626865669</c:v>
                </c:pt>
                <c:pt idx="2">
                  <c:v>0.31237164179104476</c:v>
                </c:pt>
              </c:numCache>
            </c:numRef>
          </c:val>
        </c:ser>
        <c:dLbls>
          <c:showLegendKey val="0"/>
          <c:showVal val="0"/>
          <c:showCatName val="0"/>
          <c:showSerName val="0"/>
          <c:showPercent val="0"/>
          <c:showBubbleSize val="0"/>
          <c:showLeaderLines val="1"/>
        </c:dLbls>
      </c:pie3DChart>
      <c:spPr>
        <a:noFill/>
        <a:ln w="25400">
          <a:noFill/>
        </a:ln>
      </c:spPr>
    </c:plotArea>
    <c:legend>
      <c:legendPos val="b"/>
      <c:layout>
        <c:manualLayout>
          <c:xMode val="edge"/>
          <c:yMode val="edge"/>
          <c:x val="9.8958836664004887E-2"/>
          <c:y val="0.88021281032720078"/>
          <c:w val="0.80208741296088171"/>
          <c:h val="8.3333757190740917E-2"/>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gradFill rotWithShape="0">
      <a:gsLst>
        <a:gs pos="0">
          <a:srgbClr val="E3E3E3">
            <a:gamma/>
            <a:shade val="66275"/>
            <a:invGamma/>
          </a:srgbClr>
        </a:gs>
        <a:gs pos="50000">
          <a:srgbClr val="E3E3E3"/>
        </a:gs>
        <a:gs pos="100000">
          <a:srgbClr val="E3E3E3">
            <a:gamma/>
            <a:shade val="66275"/>
            <a:invGamma/>
          </a:srgbClr>
        </a:gs>
      </a:gsLst>
      <a:lin ang="5400000" scaled="1"/>
    </a:gra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0.1304351287447158"/>
          <c:y val="0.14062571525937526"/>
          <c:w val="0.744567193251086"/>
          <c:h val="0.61458645928171429"/>
        </c:manualLayout>
      </c:layout>
      <c:pie3DChart>
        <c:varyColors val="1"/>
        <c:ser>
          <c:idx val="0"/>
          <c:order val="0"/>
          <c:spPr>
            <a:solidFill>
              <a:srgbClr val="8080FF"/>
            </a:solidFill>
            <a:ln w="12700">
              <a:solidFill>
                <a:srgbClr val="000000"/>
              </a:solidFill>
              <a:prstDash val="solid"/>
            </a:ln>
          </c:spPr>
          <c:explosion val="25"/>
          <c:dPt>
            <c:idx val="1"/>
            <c:bubble3D val="0"/>
            <c:spPr>
              <a:solidFill>
                <a:srgbClr val="FF0000"/>
              </a:solidFill>
              <a:ln w="12700">
                <a:solidFill>
                  <a:srgbClr val="000000"/>
                </a:solidFill>
                <a:prstDash val="solid"/>
              </a:ln>
            </c:spPr>
          </c:dPt>
          <c:dPt>
            <c:idx val="2"/>
            <c:bubble3D val="0"/>
            <c:spPr>
              <a:solidFill>
                <a:srgbClr val="33CCCC"/>
              </a:solidFill>
              <a:ln w="12700">
                <a:solidFill>
                  <a:srgbClr val="000000"/>
                </a:solidFill>
                <a:prstDash val="solid"/>
              </a:ln>
            </c:spPr>
          </c:dPt>
          <c:cat>
            <c:strRef>
              <c:f>'BE Analysis'!$X$5:$X$7</c:f>
              <c:strCache>
                <c:ptCount val="3"/>
                <c:pt idx="0">
                  <c:v>Fixed %</c:v>
                </c:pt>
                <c:pt idx="1">
                  <c:v>Total Variable %</c:v>
                </c:pt>
                <c:pt idx="2">
                  <c:v>Profit %</c:v>
                </c:pt>
              </c:strCache>
            </c:strRef>
          </c:cat>
          <c:val>
            <c:numRef>
              <c:f>'BE Analysis'!$Y$5:$Y$7</c:f>
              <c:numCache>
                <c:formatCode>0.00%_);[Red]\(0.00%\)</c:formatCode>
                <c:ptCount val="3"/>
                <c:pt idx="0">
                  <c:v>0.13259177188728155</c:v>
                </c:pt>
                <c:pt idx="1">
                  <c:v>0.39509992474287148</c:v>
                </c:pt>
                <c:pt idx="2">
                  <c:v>0.47230830336984697</c:v>
                </c:pt>
              </c:numCache>
            </c:numRef>
          </c:val>
        </c:ser>
        <c:dLbls>
          <c:showLegendKey val="0"/>
          <c:showVal val="0"/>
          <c:showCatName val="0"/>
          <c:showSerName val="0"/>
          <c:showPercent val="0"/>
          <c:showBubbleSize val="0"/>
          <c:showLeaderLines val="1"/>
        </c:dLbls>
      </c:pie3DChart>
      <c:spPr>
        <a:noFill/>
        <a:ln w="25400">
          <a:noFill/>
        </a:ln>
      </c:spPr>
    </c:plotArea>
    <c:legend>
      <c:legendPos val="b"/>
      <c:layout>
        <c:manualLayout>
          <c:xMode val="edge"/>
          <c:yMode val="edge"/>
          <c:x val="8.1521955465447452E-2"/>
          <c:y val="0.88021281032720078"/>
          <c:w val="0.8369587427785935"/>
          <c:h val="8.3333757190740917E-2"/>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gradFill rotWithShape="0">
      <a:gsLst>
        <a:gs pos="0">
          <a:srgbClr val="E3E3E3">
            <a:gamma/>
            <a:shade val="66275"/>
            <a:invGamma/>
          </a:srgbClr>
        </a:gs>
        <a:gs pos="50000">
          <a:srgbClr val="E3E3E3"/>
        </a:gs>
        <a:gs pos="100000">
          <a:srgbClr val="E3E3E3">
            <a:gamma/>
            <a:shade val="66275"/>
            <a:invGamma/>
          </a:srgbClr>
        </a:gs>
      </a:gsLst>
      <a:lin ang="5400000" scaled="1"/>
    </a:gra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600" b="0" i="0" u="none" strike="noStrike" baseline="0">
                <a:solidFill>
                  <a:srgbClr val="000000"/>
                </a:solidFill>
                <a:latin typeface="Arial"/>
                <a:ea typeface="Arial"/>
                <a:cs typeface="Arial"/>
              </a:defRPr>
            </a:pPr>
            <a:r>
              <a:rPr lang="en-US"/>
              <a:t>Projected Break-Even Chart Analysis</a:t>
            </a:r>
          </a:p>
        </c:rich>
      </c:tx>
      <c:layout>
        <c:manualLayout>
          <c:xMode val="edge"/>
          <c:yMode val="edge"/>
          <c:x val="0.15025944750710302"/>
          <c:y val="4.6632242329790546E-2"/>
        </c:manualLayout>
      </c:layout>
      <c:overlay val="0"/>
      <c:spPr>
        <a:noFill/>
        <a:ln w="25400">
          <a:noFill/>
        </a:ln>
      </c:spPr>
    </c:title>
    <c:autoTitleDeleted val="0"/>
    <c:plotArea>
      <c:layout>
        <c:manualLayout>
          <c:layoutTarget val="inner"/>
          <c:xMode val="edge"/>
          <c:yMode val="edge"/>
          <c:x val="0.31606297579080289"/>
          <c:y val="0.22279849113122163"/>
          <c:w val="0.55958690795748656"/>
          <c:h val="0.57513098873408341"/>
        </c:manualLayout>
      </c:layout>
      <c:lineChart>
        <c:grouping val="standard"/>
        <c:varyColors val="0"/>
        <c:ser>
          <c:idx val="1"/>
          <c:order val="0"/>
          <c:tx>
            <c:v>REVENUE</c:v>
          </c:tx>
          <c:spPr>
            <a:ln w="12700">
              <a:solidFill>
                <a:srgbClr val="000000"/>
              </a:solidFill>
              <a:prstDash val="solid"/>
            </a:ln>
          </c:spPr>
          <c:marker>
            <c:symbol val="none"/>
          </c:marker>
          <c:cat>
            <c:numRef>
              <c:f>'BE Calculations'!$H$20:$H$31</c:f>
              <c:numCache>
                <c:formatCode>General</c:formatCode>
                <c:ptCount val="12"/>
                <c:pt idx="0">
                  <c:v>0</c:v>
                </c:pt>
                <c:pt idx="1">
                  <c:v>10</c:v>
                </c:pt>
                <c:pt idx="2">
                  <c:v>20</c:v>
                </c:pt>
                <c:pt idx="3">
                  <c:v>30</c:v>
                </c:pt>
                <c:pt idx="4">
                  <c:v>40</c:v>
                </c:pt>
                <c:pt idx="5">
                  <c:v>50</c:v>
                </c:pt>
                <c:pt idx="6">
                  <c:v>60</c:v>
                </c:pt>
                <c:pt idx="7">
                  <c:v>70</c:v>
                </c:pt>
                <c:pt idx="8">
                  <c:v>80</c:v>
                </c:pt>
                <c:pt idx="9">
                  <c:v>90</c:v>
                </c:pt>
                <c:pt idx="10">
                  <c:v>100</c:v>
                </c:pt>
                <c:pt idx="11">
                  <c:v>110</c:v>
                </c:pt>
              </c:numCache>
            </c:numRef>
          </c:cat>
          <c:val>
            <c:numRef>
              <c:f>'BE Calculations'!$C$19:$C$31</c:f>
              <c:numCache>
                <c:formatCode>"$"#,##0</c:formatCode>
                <c:ptCount val="13"/>
                <c:pt idx="0">
                  <c:v>0</c:v>
                </c:pt>
                <c:pt idx="1">
                  <c:v>199316.66666666666</c:v>
                </c:pt>
                <c:pt idx="2">
                  <c:v>398633.33333333331</c:v>
                </c:pt>
                <c:pt idx="3">
                  <c:v>597950</c:v>
                </c:pt>
                <c:pt idx="4">
                  <c:v>797266.66666666663</c:v>
                </c:pt>
                <c:pt idx="5">
                  <c:v>996583.33333333326</c:v>
                </c:pt>
                <c:pt idx="6">
                  <c:v>1195900</c:v>
                </c:pt>
                <c:pt idx="7">
                  <c:v>1395216.6666666665</c:v>
                </c:pt>
                <c:pt idx="8">
                  <c:v>1594533.3333333333</c:v>
                </c:pt>
                <c:pt idx="9">
                  <c:v>1793850</c:v>
                </c:pt>
                <c:pt idx="10">
                  <c:v>1993166.6666666665</c:v>
                </c:pt>
                <c:pt idx="11">
                  <c:v>2192483.333333333</c:v>
                </c:pt>
                <c:pt idx="12">
                  <c:v>2391800</c:v>
                </c:pt>
              </c:numCache>
            </c:numRef>
          </c:val>
          <c:smooth val="1"/>
        </c:ser>
        <c:ser>
          <c:idx val="0"/>
          <c:order val="1"/>
          <c:tx>
            <c:v>FIXED COSTS</c:v>
          </c:tx>
          <c:spPr>
            <a:ln w="12700">
              <a:solidFill>
                <a:srgbClr val="000080"/>
              </a:solidFill>
              <a:prstDash val="solid"/>
            </a:ln>
          </c:spPr>
          <c:marker>
            <c:symbol val="none"/>
          </c:marker>
          <c:cat>
            <c:numRef>
              <c:f>'BE Calculations'!$H$20:$H$31</c:f>
              <c:numCache>
                <c:formatCode>General</c:formatCode>
                <c:ptCount val="12"/>
                <c:pt idx="0">
                  <c:v>0</c:v>
                </c:pt>
                <c:pt idx="1">
                  <c:v>10</c:v>
                </c:pt>
                <c:pt idx="2">
                  <c:v>20</c:v>
                </c:pt>
                <c:pt idx="3">
                  <c:v>30</c:v>
                </c:pt>
                <c:pt idx="4">
                  <c:v>40</c:v>
                </c:pt>
                <c:pt idx="5">
                  <c:v>50</c:v>
                </c:pt>
                <c:pt idx="6">
                  <c:v>60</c:v>
                </c:pt>
                <c:pt idx="7">
                  <c:v>70</c:v>
                </c:pt>
                <c:pt idx="8">
                  <c:v>80</c:v>
                </c:pt>
                <c:pt idx="9">
                  <c:v>90</c:v>
                </c:pt>
                <c:pt idx="10">
                  <c:v>100</c:v>
                </c:pt>
                <c:pt idx="11">
                  <c:v>110</c:v>
                </c:pt>
              </c:numCache>
            </c:numRef>
          </c:cat>
          <c:val>
            <c:numRef>
              <c:f>'BE Calculations'!$D$19:$D$31</c:f>
              <c:numCache>
                <c:formatCode>"$"#,##0</c:formatCode>
                <c:ptCount val="13"/>
                <c:pt idx="0">
                  <c:v>317133</c:v>
                </c:pt>
                <c:pt idx="1">
                  <c:v>317133</c:v>
                </c:pt>
                <c:pt idx="2">
                  <c:v>317133</c:v>
                </c:pt>
                <c:pt idx="3">
                  <c:v>317133</c:v>
                </c:pt>
                <c:pt idx="4">
                  <c:v>317133</c:v>
                </c:pt>
                <c:pt idx="5">
                  <c:v>317133</c:v>
                </c:pt>
                <c:pt idx="6">
                  <c:v>317133</c:v>
                </c:pt>
                <c:pt idx="7">
                  <c:v>317133</c:v>
                </c:pt>
                <c:pt idx="8">
                  <c:v>317133</c:v>
                </c:pt>
                <c:pt idx="9">
                  <c:v>317133</c:v>
                </c:pt>
                <c:pt idx="10">
                  <c:v>317133</c:v>
                </c:pt>
                <c:pt idx="11">
                  <c:v>317133</c:v>
                </c:pt>
                <c:pt idx="12">
                  <c:v>317133</c:v>
                </c:pt>
              </c:numCache>
            </c:numRef>
          </c:val>
          <c:smooth val="0"/>
        </c:ser>
        <c:ser>
          <c:idx val="2"/>
          <c:order val="2"/>
          <c:tx>
            <c:v>TOTAL COSTS</c:v>
          </c:tx>
          <c:spPr>
            <a:ln w="12700">
              <a:solidFill>
                <a:srgbClr val="FF0000"/>
              </a:solidFill>
              <a:prstDash val="solid"/>
            </a:ln>
          </c:spPr>
          <c:marker>
            <c:symbol val="none"/>
          </c:marker>
          <c:cat>
            <c:numRef>
              <c:f>'BE Calculations'!$H$20:$H$31</c:f>
              <c:numCache>
                <c:formatCode>General</c:formatCode>
                <c:ptCount val="12"/>
                <c:pt idx="0">
                  <c:v>0</c:v>
                </c:pt>
                <c:pt idx="1">
                  <c:v>10</c:v>
                </c:pt>
                <c:pt idx="2">
                  <c:v>20</c:v>
                </c:pt>
                <c:pt idx="3">
                  <c:v>30</c:v>
                </c:pt>
                <c:pt idx="4">
                  <c:v>40</c:v>
                </c:pt>
                <c:pt idx="5">
                  <c:v>50</c:v>
                </c:pt>
                <c:pt idx="6">
                  <c:v>60</c:v>
                </c:pt>
                <c:pt idx="7">
                  <c:v>70</c:v>
                </c:pt>
                <c:pt idx="8">
                  <c:v>80</c:v>
                </c:pt>
                <c:pt idx="9">
                  <c:v>90</c:v>
                </c:pt>
                <c:pt idx="10">
                  <c:v>100</c:v>
                </c:pt>
                <c:pt idx="11">
                  <c:v>110</c:v>
                </c:pt>
              </c:numCache>
            </c:numRef>
          </c:cat>
          <c:val>
            <c:numRef>
              <c:f>'BE Calculations'!$F$19:$F$31</c:f>
              <c:numCache>
                <c:formatCode>"$"#,##0</c:formatCode>
                <c:ptCount val="13"/>
                <c:pt idx="0">
                  <c:v>317133</c:v>
                </c:pt>
                <c:pt idx="1">
                  <c:v>395883</c:v>
                </c:pt>
                <c:pt idx="2">
                  <c:v>474633</c:v>
                </c:pt>
                <c:pt idx="3">
                  <c:v>553383</c:v>
                </c:pt>
                <c:pt idx="4">
                  <c:v>632133</c:v>
                </c:pt>
                <c:pt idx="5">
                  <c:v>710883</c:v>
                </c:pt>
                <c:pt idx="6">
                  <c:v>789633</c:v>
                </c:pt>
                <c:pt idx="7">
                  <c:v>868382.99999999988</c:v>
                </c:pt>
                <c:pt idx="8">
                  <c:v>947133</c:v>
                </c:pt>
                <c:pt idx="9">
                  <c:v>1025883</c:v>
                </c:pt>
                <c:pt idx="10">
                  <c:v>1104633</c:v>
                </c:pt>
                <c:pt idx="11">
                  <c:v>1183383</c:v>
                </c:pt>
                <c:pt idx="12">
                  <c:v>1262133</c:v>
                </c:pt>
              </c:numCache>
            </c:numRef>
          </c:val>
          <c:smooth val="1"/>
        </c:ser>
        <c:dLbls>
          <c:showLegendKey val="0"/>
          <c:showVal val="0"/>
          <c:showCatName val="0"/>
          <c:showSerName val="0"/>
          <c:showPercent val="0"/>
          <c:showBubbleSize val="0"/>
        </c:dLbls>
        <c:marker val="1"/>
        <c:smooth val="0"/>
        <c:axId val="208044800"/>
        <c:axId val="208046336"/>
      </c:lineChart>
      <c:catAx>
        <c:axId val="208044800"/>
        <c:scaling>
          <c:orientation val="minMax"/>
        </c:scaling>
        <c:delete val="0"/>
        <c:axPos val="b"/>
        <c:majorGridlines>
          <c:spPr>
            <a:ln w="3175">
              <a:solidFill>
                <a:srgbClr val="000000"/>
              </a:solidFill>
              <a:prstDash val="solid"/>
            </a:ln>
          </c:spPr>
        </c:majorGridlines>
        <c:numFmt formatCode="General" sourceLinked="0"/>
        <c:majorTickMark val="none"/>
        <c:minorTickMark val="none"/>
        <c:tickLblPos val="nextTo"/>
        <c:spPr>
          <a:ln w="25400">
            <a:solidFill>
              <a:srgbClr val="FFFFFF"/>
            </a:solidFill>
            <a:prstDash val="solid"/>
          </a:ln>
        </c:spPr>
        <c:txPr>
          <a:bodyPr rot="-5400000" vert="horz"/>
          <a:lstStyle/>
          <a:p>
            <a:pPr>
              <a:defRPr sz="550" b="0" i="0" u="none" strike="noStrike" baseline="0">
                <a:solidFill>
                  <a:srgbClr val="000000"/>
                </a:solidFill>
                <a:latin typeface="Arial"/>
                <a:ea typeface="Arial"/>
                <a:cs typeface="Arial"/>
              </a:defRPr>
            </a:pPr>
            <a:endParaRPr lang="en-US"/>
          </a:p>
        </c:txPr>
        <c:crossAx val="208046336"/>
        <c:crosses val="autoZero"/>
        <c:auto val="0"/>
        <c:lblAlgn val="ctr"/>
        <c:lblOffset val="100"/>
        <c:tickLblSkip val="2"/>
        <c:tickMarkSkip val="1"/>
        <c:noMultiLvlLbl val="0"/>
      </c:catAx>
      <c:valAx>
        <c:axId val="208046336"/>
        <c:scaling>
          <c:orientation val="minMax"/>
        </c:scaling>
        <c:delete val="0"/>
        <c:axPos val="l"/>
        <c:numFmt formatCode="&quot;$&quot;#,##0" sourceLinked="1"/>
        <c:majorTickMark val="none"/>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Arial"/>
                <a:ea typeface="Arial"/>
                <a:cs typeface="Arial"/>
              </a:defRPr>
            </a:pPr>
            <a:endParaRPr lang="en-US"/>
          </a:p>
        </c:txPr>
        <c:crossAx val="208044800"/>
        <c:crosses val="autoZero"/>
        <c:crossBetween val="midCat"/>
      </c:valAx>
      <c:spPr>
        <a:solidFill>
          <a:srgbClr val="FFFFFF"/>
        </a:solidFill>
        <a:ln w="25400">
          <a:noFill/>
        </a:ln>
      </c:spPr>
    </c:plotArea>
    <c:plotVisOnly val="1"/>
    <c:dispBlanksAs val="gap"/>
    <c:showDLblsOverMax val="0"/>
  </c:chart>
  <c:spPr>
    <a:gradFill rotWithShape="0">
      <a:gsLst>
        <a:gs pos="0">
          <a:srgbClr val="E3E3E3">
            <a:gamma/>
            <a:shade val="66275"/>
            <a:invGamma/>
          </a:srgbClr>
        </a:gs>
        <a:gs pos="50000">
          <a:srgbClr val="E3E3E3"/>
        </a:gs>
        <a:gs pos="100000">
          <a:srgbClr val="E3E3E3">
            <a:gamma/>
            <a:shade val="66275"/>
            <a:invGamma/>
          </a:srgbClr>
        </a:gs>
      </a:gsLst>
      <a:lin ang="5400000" scaled="1"/>
    </a:gra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xdr:colOff>
      <xdr:row>1</xdr:row>
      <xdr:rowOff>104775</xdr:rowOff>
    </xdr:to>
    <xdr:sp macro="" textlink="">
      <xdr:nvSpPr>
        <xdr:cNvPr id="1025" name="Rectangle 1"/>
        <xdr:cNvSpPr>
          <a:spLocks noChangeArrowheads="1"/>
        </xdr:cNvSpPr>
      </xdr:nvSpPr>
      <xdr:spPr bwMode="auto">
        <a:xfrm>
          <a:off x="0" y="0"/>
          <a:ext cx="238125" cy="180975"/>
        </a:xfrm>
        <a:prstGeom prst="rect">
          <a:avLst/>
        </a:prstGeom>
        <a:solidFill>
          <a:srgbClr val="FFFFFF"/>
        </a:solidFill>
        <a:ln w="9525">
          <a:noFill/>
          <a:miter lim="800000"/>
          <a:headEnd/>
          <a:tailEnd/>
        </a:ln>
      </xdr:spPr>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47625</xdr:colOff>
      <xdr:row>7</xdr:row>
      <xdr:rowOff>38100</xdr:rowOff>
    </xdr:from>
    <xdr:to>
      <xdr:col>12</xdr:col>
      <xdr:colOff>581025</xdr:colOff>
      <xdr:row>18</xdr:row>
      <xdr:rowOff>85725</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28575</xdr:colOff>
      <xdr:row>1</xdr:row>
      <xdr:rowOff>104775</xdr:rowOff>
    </xdr:to>
    <xdr:sp macro="" textlink="">
      <xdr:nvSpPr>
        <xdr:cNvPr id="2050" name="Rectangle 2"/>
        <xdr:cNvSpPr>
          <a:spLocks noChangeArrowheads="1"/>
        </xdr:cNvSpPr>
      </xdr:nvSpPr>
      <xdr:spPr bwMode="auto">
        <a:xfrm>
          <a:off x="0" y="0"/>
          <a:ext cx="142875" cy="123825"/>
        </a:xfrm>
        <a:prstGeom prst="rect">
          <a:avLst/>
        </a:prstGeom>
        <a:solidFill>
          <a:srgbClr val="FFFFFF"/>
        </a:solidFill>
        <a:ln w="9525">
          <a:noFill/>
          <a:miter lim="800000"/>
          <a:headEnd/>
          <a:tailEnd/>
        </a:ln>
      </xdr:spPr>
    </xdr:sp>
    <xdr:clientData fPrintsWithSheet="0"/>
  </xdr:twoCellAnchor>
  <xdr:twoCellAnchor>
    <xdr:from>
      <xdr:col>14</xdr:col>
      <xdr:colOff>66675</xdr:colOff>
      <xdr:row>7</xdr:row>
      <xdr:rowOff>38100</xdr:rowOff>
    </xdr:from>
    <xdr:to>
      <xdr:col>16</xdr:col>
      <xdr:colOff>600075</xdr:colOff>
      <xdr:row>18</xdr:row>
      <xdr:rowOff>85725</xdr:rowOff>
    </xdr:to>
    <xdr:graphicFrame macro="">
      <xdr:nvGraphicFramePr>
        <xdr:cNvPr id="205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47625</xdr:colOff>
      <xdr:row>7</xdr:row>
      <xdr:rowOff>38100</xdr:rowOff>
    </xdr:from>
    <xdr:to>
      <xdr:col>24</xdr:col>
      <xdr:colOff>581025</xdr:colOff>
      <xdr:row>18</xdr:row>
      <xdr:rowOff>85725</xdr:rowOff>
    </xdr:to>
    <xdr:graphicFrame macro="">
      <xdr:nvGraphicFramePr>
        <xdr:cNvPr id="205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47625</xdr:colOff>
      <xdr:row>7</xdr:row>
      <xdr:rowOff>38100</xdr:rowOff>
    </xdr:from>
    <xdr:to>
      <xdr:col>20</xdr:col>
      <xdr:colOff>590550</xdr:colOff>
      <xdr:row>18</xdr:row>
      <xdr:rowOff>95250</xdr:rowOff>
    </xdr:to>
    <xdr:graphicFrame macro="">
      <xdr:nvGraphicFramePr>
        <xdr:cNvPr id="205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11</xdr:col>
      <xdr:colOff>142875</xdr:colOff>
      <xdr:row>1</xdr:row>
      <xdr:rowOff>228600</xdr:rowOff>
    </xdr:from>
    <xdr:to>
      <xdr:col>18</xdr:col>
      <xdr:colOff>552450</xdr:colOff>
      <xdr:row>8</xdr:row>
      <xdr:rowOff>28575</xdr:rowOff>
    </xdr:to>
    <xdr:sp macro="" textlink="">
      <xdr:nvSpPr>
        <xdr:cNvPr id="2054" name="Text Box 6" hidden="1"/>
        <xdr:cNvSpPr txBox="1">
          <a:spLocks noChangeArrowheads="1"/>
        </xdr:cNvSpPr>
      </xdr:nvSpPr>
      <xdr:spPr bwMode="auto">
        <a:xfrm>
          <a:off x="1219200" y="247650"/>
          <a:ext cx="3771900" cy="1047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1440" tIns="45720" rIns="91440" bIns="45720" anchor="ctr" upright="1"/>
        <a:lstStyle/>
        <a:p>
          <a:pPr algn="just"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autoPageBreaks="0" fitToPage="1"/>
  </sheetPr>
  <dimension ref="B1:M50"/>
  <sheetViews>
    <sheetView showGridLines="0" showRowColHeaders="0" tabSelected="1" workbookViewId="0">
      <selection activeCell="E13" sqref="E13"/>
    </sheetView>
  </sheetViews>
  <sheetFormatPr defaultRowHeight="12.75" x14ac:dyDescent="0.2"/>
  <cols>
    <col min="1" max="1" width="1.7109375" customWidth="1"/>
    <col min="2" max="2" width="12.7109375" customWidth="1"/>
    <col min="3" max="3" width="38.5703125" customWidth="1"/>
    <col min="4" max="4" width="9.85546875" customWidth="1"/>
    <col min="5" max="7" width="9.85546875" bestFit="1" customWidth="1"/>
    <col min="8" max="8" width="9.7109375" customWidth="1"/>
    <col min="9" max="9" width="1.28515625" customWidth="1"/>
    <col min="10" max="10" width="9.140625" style="6"/>
    <col min="11" max="11" width="9.7109375" style="6" customWidth="1"/>
    <col min="12" max="13" width="9.140625" style="6"/>
  </cols>
  <sheetData>
    <row r="1" spans="2:10" ht="6" customHeight="1" x14ac:dyDescent="0.2">
      <c r="B1" s="4"/>
      <c r="I1" s="5"/>
    </row>
    <row r="2" spans="2:10" ht="19.5" customHeight="1" x14ac:dyDescent="0.2">
      <c r="B2" s="4"/>
      <c r="I2" s="5"/>
    </row>
    <row r="3" spans="2:10" x14ac:dyDescent="0.2">
      <c r="B3" s="4"/>
      <c r="C3" s="5"/>
      <c r="D3" s="5"/>
      <c r="E3" s="5"/>
      <c r="F3" s="5"/>
      <c r="G3" s="5"/>
      <c r="I3" s="5"/>
    </row>
    <row r="4" spans="2:10" x14ac:dyDescent="0.2">
      <c r="B4" s="4"/>
      <c r="C4" s="96"/>
      <c r="D4" s="97"/>
      <c r="E4" s="97"/>
      <c r="F4" s="97"/>
      <c r="G4" s="98"/>
      <c r="I4" s="5"/>
    </row>
    <row r="5" spans="2:10" ht="20.25" customHeight="1" x14ac:dyDescent="0.3">
      <c r="B5" s="4"/>
      <c r="C5" s="102" t="s">
        <v>56</v>
      </c>
      <c r="D5" s="103"/>
      <c r="E5" s="103"/>
      <c r="F5" s="103"/>
      <c r="G5" s="104"/>
      <c r="I5" s="5"/>
    </row>
    <row r="6" spans="2:10" x14ac:dyDescent="0.2">
      <c r="B6" s="4"/>
      <c r="C6" s="99"/>
      <c r="D6" s="100"/>
      <c r="E6" s="100"/>
      <c r="F6" s="100"/>
      <c r="G6" s="101"/>
      <c r="I6" s="5"/>
    </row>
    <row r="7" spans="2:10" x14ac:dyDescent="0.2">
      <c r="B7" s="5"/>
      <c r="C7" s="7"/>
      <c r="D7" s="2"/>
      <c r="E7" s="2"/>
      <c r="F7" s="2"/>
      <c r="G7" s="1"/>
      <c r="H7" s="4"/>
      <c r="I7" s="5"/>
      <c r="J7" s="8"/>
    </row>
    <row r="8" spans="2:10" ht="13.5" thickBot="1" x14ac:dyDescent="0.25">
      <c r="B8" s="5"/>
      <c r="C8" s="9"/>
      <c r="D8" s="3">
        <v>2013</v>
      </c>
      <c r="E8" s="10">
        <f>D8+1</f>
        <v>2014</v>
      </c>
      <c r="F8" s="10">
        <f>E8+1</f>
        <v>2015</v>
      </c>
      <c r="G8" s="10">
        <f>F8+1</f>
        <v>2016</v>
      </c>
      <c r="H8" s="4"/>
      <c r="I8" s="5"/>
      <c r="J8" s="8"/>
    </row>
    <row r="9" spans="2:10" x14ac:dyDescent="0.2">
      <c r="B9" s="5"/>
      <c r="C9" s="11"/>
      <c r="D9" s="12"/>
      <c r="E9" s="13"/>
      <c r="F9" s="13"/>
      <c r="G9" s="14"/>
      <c r="H9" s="4"/>
      <c r="I9" s="5"/>
      <c r="J9" s="8"/>
    </row>
    <row r="10" spans="2:10" x14ac:dyDescent="0.2">
      <c r="B10" s="5"/>
      <c r="C10" s="15" t="s">
        <v>1</v>
      </c>
      <c r="D10" s="16">
        <v>2010000</v>
      </c>
      <c r="E10" s="17">
        <v>2060000</v>
      </c>
      <c r="F10" s="17">
        <v>2121800</v>
      </c>
      <c r="G10" s="18">
        <v>2391800</v>
      </c>
      <c r="H10" s="4"/>
      <c r="I10" s="5"/>
      <c r="J10" s="8"/>
    </row>
    <row r="11" spans="2:10" x14ac:dyDescent="0.2">
      <c r="B11" s="5"/>
      <c r="C11" s="11"/>
      <c r="D11" s="12"/>
      <c r="E11" s="13"/>
      <c r="F11" s="13"/>
      <c r="G11" s="14"/>
      <c r="H11" s="4"/>
      <c r="I11" s="5"/>
      <c r="J11" s="8"/>
    </row>
    <row r="12" spans="2:10" x14ac:dyDescent="0.2">
      <c r="B12" s="5"/>
      <c r="C12" s="19" t="s">
        <v>48</v>
      </c>
      <c r="D12" s="20"/>
      <c r="E12" s="21"/>
      <c r="F12" s="21"/>
      <c r="G12" s="22"/>
      <c r="H12" s="4"/>
      <c r="I12" s="5"/>
      <c r="J12" s="8"/>
    </row>
    <row r="13" spans="2:10" x14ac:dyDescent="0.2">
      <c r="B13" s="5"/>
      <c r="C13" s="23" t="s">
        <v>2</v>
      </c>
      <c r="D13" s="16">
        <v>320000</v>
      </c>
      <c r="E13" s="17">
        <v>329600</v>
      </c>
      <c r="F13" s="17">
        <v>339488</v>
      </c>
      <c r="G13" s="18">
        <v>389088</v>
      </c>
      <c r="H13" s="4"/>
      <c r="I13" s="5"/>
      <c r="J13" s="8"/>
    </row>
    <row r="14" spans="2:10" x14ac:dyDescent="0.2">
      <c r="B14" s="5"/>
      <c r="C14" s="23" t="s">
        <v>3</v>
      </c>
      <c r="D14" s="16">
        <v>500000</v>
      </c>
      <c r="E14" s="17">
        <v>515000</v>
      </c>
      <c r="F14" s="17">
        <v>530450</v>
      </c>
      <c r="G14" s="18">
        <v>545450</v>
      </c>
      <c r="H14" s="4"/>
      <c r="I14" s="5"/>
      <c r="J14" s="8"/>
    </row>
    <row r="15" spans="2:10" x14ac:dyDescent="0.2">
      <c r="B15" s="5"/>
      <c r="C15" s="23" t="s">
        <v>4</v>
      </c>
      <c r="D15" s="16">
        <v>125000</v>
      </c>
      <c r="E15" s="17">
        <v>128750</v>
      </c>
      <c r="F15" s="17">
        <v>132612.5</v>
      </c>
      <c r="G15" s="18">
        <v>186362.5</v>
      </c>
      <c r="H15" s="4"/>
      <c r="I15" s="5"/>
      <c r="J15" s="8"/>
    </row>
    <row r="16" spans="2:10" ht="13.5" thickBot="1" x14ac:dyDescent="0.25">
      <c r="B16" s="5"/>
      <c r="C16" s="24" t="s">
        <v>5</v>
      </c>
      <c r="D16" s="16">
        <v>0</v>
      </c>
      <c r="E16" s="17">
        <v>0</v>
      </c>
      <c r="F16" s="17">
        <v>0</v>
      </c>
      <c r="G16" s="18">
        <v>0</v>
      </c>
      <c r="H16" s="4"/>
      <c r="I16" s="5"/>
      <c r="J16" s="8"/>
    </row>
    <row r="17" spans="2:10" ht="13.5" thickBot="1" x14ac:dyDescent="0.25">
      <c r="B17" s="5"/>
      <c r="C17" s="25" t="s">
        <v>6</v>
      </c>
      <c r="D17" s="26">
        <f>D10-(D13+D14+D15+D16)</f>
        <v>1065000</v>
      </c>
      <c r="E17" s="27">
        <f>E10-(E13+E14+E15+E16)</f>
        <v>1086650</v>
      </c>
      <c r="F17" s="27">
        <f>F10-(F13+F14+F15+F16)</f>
        <v>1119249.5</v>
      </c>
      <c r="G17" s="27">
        <f>G10-(G13+G14+G15+G16)</f>
        <v>1270899.5</v>
      </c>
      <c r="H17" s="4"/>
      <c r="I17" s="5"/>
      <c r="J17" s="8"/>
    </row>
    <row r="18" spans="2:10" ht="13.5" thickBot="1" x14ac:dyDescent="0.25">
      <c r="B18" s="5"/>
      <c r="C18" s="25" t="s">
        <v>7</v>
      </c>
      <c r="D18" s="28">
        <f>D17/D10</f>
        <v>0.52985074626865669</v>
      </c>
      <c r="E18" s="28">
        <f>E17/E10</f>
        <v>0.52749999999999997</v>
      </c>
      <c r="F18" s="28">
        <f>F17/F10</f>
        <v>0.52749999999999997</v>
      </c>
      <c r="G18" s="28">
        <f>G17/G10</f>
        <v>0.53135692783677568</v>
      </c>
      <c r="H18" s="4"/>
      <c r="I18" s="5"/>
      <c r="J18" s="8"/>
    </row>
    <row r="19" spans="2:10" x14ac:dyDescent="0.2">
      <c r="B19" s="5"/>
      <c r="C19" s="7"/>
      <c r="D19" s="29"/>
      <c r="E19" s="30"/>
      <c r="F19" s="30"/>
      <c r="G19" s="31"/>
      <c r="H19" s="4"/>
      <c r="I19" s="5"/>
      <c r="J19" s="8"/>
    </row>
    <row r="20" spans="2:10" x14ac:dyDescent="0.2">
      <c r="B20" s="5"/>
      <c r="C20" s="32" t="s">
        <v>8</v>
      </c>
      <c r="D20" s="33"/>
      <c r="E20" s="34"/>
      <c r="F20" s="34"/>
      <c r="G20" s="35"/>
      <c r="H20" s="4"/>
      <c r="I20" s="5"/>
      <c r="J20" s="8"/>
    </row>
    <row r="21" spans="2:10" x14ac:dyDescent="0.2">
      <c r="B21" s="5"/>
      <c r="C21" s="23" t="s">
        <v>9</v>
      </c>
      <c r="D21" s="16">
        <v>190000</v>
      </c>
      <c r="E21" s="17">
        <v>190000</v>
      </c>
      <c r="F21" s="17">
        <v>190000</v>
      </c>
      <c r="G21" s="18">
        <v>190000</v>
      </c>
      <c r="H21" s="4"/>
      <c r="I21" s="5"/>
      <c r="J21" s="8"/>
    </row>
    <row r="22" spans="2:10" x14ac:dyDescent="0.2">
      <c r="B22" s="5"/>
      <c r="C22" s="36" t="s">
        <v>10</v>
      </c>
      <c r="D22" s="16">
        <v>50000</v>
      </c>
      <c r="E22" s="17">
        <v>51500</v>
      </c>
      <c r="F22" s="17">
        <v>53045</v>
      </c>
      <c r="G22" s="18">
        <v>54545</v>
      </c>
      <c r="H22" s="4"/>
      <c r="I22" s="5"/>
      <c r="J22" s="8"/>
    </row>
    <row r="23" spans="2:10" x14ac:dyDescent="0.2">
      <c r="B23" s="5"/>
      <c r="C23" s="23" t="s">
        <v>11</v>
      </c>
      <c r="D23" s="16">
        <v>30000</v>
      </c>
      <c r="E23" s="17">
        <v>30900</v>
      </c>
      <c r="F23" s="17">
        <v>31827</v>
      </c>
      <c r="G23" s="18">
        <v>32727</v>
      </c>
      <c r="H23" s="4"/>
      <c r="I23" s="5"/>
      <c r="J23" s="8"/>
    </row>
    <row r="24" spans="2:10" x14ac:dyDescent="0.2">
      <c r="B24" s="5"/>
      <c r="C24" s="23" t="s">
        <v>12</v>
      </c>
      <c r="D24" s="16">
        <v>5000</v>
      </c>
      <c r="E24" s="17">
        <v>5150</v>
      </c>
      <c r="F24" s="17">
        <v>5304.5</v>
      </c>
      <c r="G24" s="18">
        <v>5454.5</v>
      </c>
      <c r="H24" s="4"/>
      <c r="I24" s="5"/>
      <c r="J24" s="8"/>
    </row>
    <row r="25" spans="2:10" x14ac:dyDescent="0.2">
      <c r="B25" s="5"/>
      <c r="C25" s="37" t="s">
        <v>13</v>
      </c>
      <c r="D25" s="16">
        <v>3000</v>
      </c>
      <c r="E25" s="17">
        <v>3090</v>
      </c>
      <c r="F25" s="17">
        <v>3182.7</v>
      </c>
      <c r="G25" s="18">
        <v>3272.7</v>
      </c>
      <c r="H25" s="4"/>
      <c r="I25" s="5"/>
      <c r="J25" s="8"/>
    </row>
    <row r="26" spans="2:10" x14ac:dyDescent="0.2">
      <c r="B26" s="5"/>
      <c r="C26" s="37" t="s">
        <v>14</v>
      </c>
      <c r="D26" s="16">
        <v>1000</v>
      </c>
      <c r="E26" s="17">
        <v>1030</v>
      </c>
      <c r="F26" s="17">
        <v>1060.9000000000001</v>
      </c>
      <c r="G26" s="18">
        <v>1060.9000000000001</v>
      </c>
      <c r="H26" s="4"/>
      <c r="I26" s="5"/>
      <c r="J26" s="8"/>
    </row>
    <row r="27" spans="2:10" x14ac:dyDescent="0.2">
      <c r="B27" s="5"/>
      <c r="C27" s="37" t="s">
        <v>15</v>
      </c>
      <c r="D27" s="16">
        <v>1000</v>
      </c>
      <c r="E27" s="17">
        <v>1030</v>
      </c>
      <c r="F27" s="17">
        <v>1060.9000000000001</v>
      </c>
      <c r="G27" s="18">
        <v>1060.9000000000001</v>
      </c>
      <c r="H27" s="4"/>
      <c r="I27" s="5"/>
      <c r="J27" s="8"/>
    </row>
    <row r="28" spans="2:10" x14ac:dyDescent="0.2">
      <c r="B28" s="5"/>
      <c r="C28" s="37" t="s">
        <v>16</v>
      </c>
      <c r="D28" s="16">
        <v>2133</v>
      </c>
      <c r="E28" s="17">
        <v>2196.9899999999998</v>
      </c>
      <c r="F28" s="17">
        <v>2262.8996999999999</v>
      </c>
      <c r="G28" s="18">
        <v>2262.8996999999999</v>
      </c>
      <c r="H28" s="4"/>
      <c r="I28" s="5"/>
      <c r="J28" s="8"/>
    </row>
    <row r="29" spans="2:10" x14ac:dyDescent="0.2">
      <c r="B29" s="5"/>
      <c r="C29" s="37" t="s">
        <v>17</v>
      </c>
      <c r="D29" s="16">
        <v>11000</v>
      </c>
      <c r="E29" s="17">
        <v>11330</v>
      </c>
      <c r="F29" s="17">
        <v>11669.9</v>
      </c>
      <c r="G29" s="18">
        <v>12669.9</v>
      </c>
      <c r="H29" s="4"/>
      <c r="I29" s="5"/>
      <c r="J29" s="8"/>
    </row>
    <row r="30" spans="2:10" x14ac:dyDescent="0.2">
      <c r="B30" s="5"/>
      <c r="C30" s="38" t="s">
        <v>18</v>
      </c>
      <c r="D30" s="16">
        <v>4000</v>
      </c>
      <c r="E30" s="17">
        <v>4120</v>
      </c>
      <c r="F30" s="17">
        <v>4243.6000000000004</v>
      </c>
      <c r="G30" s="18">
        <v>4243.6000000000004</v>
      </c>
      <c r="H30" s="4"/>
      <c r="I30" s="5"/>
      <c r="J30" s="8"/>
    </row>
    <row r="31" spans="2:10" x14ac:dyDescent="0.2">
      <c r="B31" s="5"/>
      <c r="C31" s="23" t="s">
        <v>19</v>
      </c>
      <c r="D31" s="16">
        <v>6000</v>
      </c>
      <c r="E31" s="17">
        <v>6180</v>
      </c>
      <c r="F31" s="17">
        <v>6365.4</v>
      </c>
      <c r="G31" s="18">
        <v>6365.4</v>
      </c>
      <c r="H31" s="4"/>
      <c r="I31" s="5"/>
      <c r="J31" s="8"/>
    </row>
    <row r="32" spans="2:10" x14ac:dyDescent="0.2">
      <c r="B32" s="5"/>
      <c r="C32" s="23" t="s">
        <v>20</v>
      </c>
      <c r="D32" s="16">
        <v>1000</v>
      </c>
      <c r="E32" s="17">
        <v>1030</v>
      </c>
      <c r="F32" s="17">
        <v>1060.9000000000001</v>
      </c>
      <c r="G32" s="18">
        <v>1060.9000000000001</v>
      </c>
      <c r="H32" s="4"/>
      <c r="I32" s="5"/>
      <c r="J32" s="8"/>
    </row>
    <row r="33" spans="2:10" x14ac:dyDescent="0.2">
      <c r="B33" s="5"/>
      <c r="C33" s="23" t="s">
        <v>21</v>
      </c>
      <c r="D33" s="16">
        <v>3000</v>
      </c>
      <c r="E33" s="17">
        <v>3090</v>
      </c>
      <c r="F33" s="17">
        <v>3182.7</v>
      </c>
      <c r="G33" s="18">
        <v>3182.7</v>
      </c>
      <c r="H33" s="4"/>
      <c r="I33" s="5"/>
      <c r="J33" s="8"/>
    </row>
    <row r="34" spans="2:10" x14ac:dyDescent="0.2">
      <c r="B34" s="5"/>
      <c r="C34" s="23" t="s">
        <v>22</v>
      </c>
      <c r="D34" s="16">
        <v>1000</v>
      </c>
      <c r="E34" s="17">
        <v>1030</v>
      </c>
      <c r="F34" s="17">
        <v>1060.9000000000001</v>
      </c>
      <c r="G34" s="18">
        <v>1060.9000000000001</v>
      </c>
      <c r="H34" s="4"/>
      <c r="I34" s="5"/>
      <c r="J34" s="8"/>
    </row>
    <row r="35" spans="2:10" x14ac:dyDescent="0.2">
      <c r="B35" s="5"/>
      <c r="C35" s="36" t="s">
        <v>23</v>
      </c>
      <c r="D35" s="16">
        <v>1000</v>
      </c>
      <c r="E35" s="17">
        <v>1030</v>
      </c>
      <c r="F35" s="17">
        <v>1060.9000000000001</v>
      </c>
      <c r="G35" s="18">
        <v>1060.9000000000001</v>
      </c>
      <c r="H35" s="4"/>
      <c r="I35" s="5"/>
      <c r="J35" s="8"/>
    </row>
    <row r="36" spans="2:10" x14ac:dyDescent="0.2">
      <c r="B36" s="5"/>
      <c r="C36" s="39" t="s">
        <v>24</v>
      </c>
      <c r="D36" s="16">
        <v>1000</v>
      </c>
      <c r="E36" s="17">
        <v>1030</v>
      </c>
      <c r="F36" s="17">
        <v>1060.9000000000001</v>
      </c>
      <c r="G36" s="18">
        <v>1060.9000000000001</v>
      </c>
      <c r="H36" s="4"/>
      <c r="I36" s="5"/>
      <c r="J36" s="8"/>
    </row>
    <row r="37" spans="2:10" x14ac:dyDescent="0.2">
      <c r="B37" s="5"/>
      <c r="C37" s="23" t="s">
        <v>25</v>
      </c>
      <c r="D37" s="16">
        <v>1000</v>
      </c>
      <c r="E37" s="17">
        <v>1030</v>
      </c>
      <c r="F37" s="17">
        <v>1060.9000000000001</v>
      </c>
      <c r="G37" s="18">
        <v>1060.9000000000001</v>
      </c>
      <c r="H37" s="4"/>
      <c r="I37" s="5"/>
      <c r="J37" s="8"/>
    </row>
    <row r="38" spans="2:10" x14ac:dyDescent="0.2">
      <c r="B38" s="5"/>
      <c r="C38" s="40" t="s">
        <v>26</v>
      </c>
      <c r="D38" s="41">
        <v>6000</v>
      </c>
      <c r="E38" s="42">
        <v>6000</v>
      </c>
      <c r="F38" s="42">
        <v>6000</v>
      </c>
      <c r="G38" s="43">
        <v>6000</v>
      </c>
      <c r="H38" s="4"/>
      <c r="I38" s="5"/>
      <c r="J38" s="8"/>
    </row>
    <row r="39" spans="2:10" ht="13.5" thickBot="1" x14ac:dyDescent="0.25">
      <c r="B39" s="5"/>
      <c r="C39" s="44" t="s">
        <v>5</v>
      </c>
      <c r="D39" s="16">
        <v>0</v>
      </c>
      <c r="E39" s="17">
        <v>0</v>
      </c>
      <c r="F39" s="17">
        <v>0</v>
      </c>
      <c r="G39" s="18">
        <v>0</v>
      </c>
      <c r="H39" s="4"/>
      <c r="I39" s="5"/>
      <c r="J39" s="8"/>
    </row>
    <row r="40" spans="2:10" ht="13.5" thickBot="1" x14ac:dyDescent="0.25">
      <c r="B40" s="5"/>
      <c r="C40" s="25" t="s">
        <v>27</v>
      </c>
      <c r="D40" s="26">
        <f>SUM(D21:D38)</f>
        <v>317133</v>
      </c>
      <c r="E40" s="27">
        <f>SUM(E21:E38)</f>
        <v>320766.99</v>
      </c>
      <c r="F40" s="27">
        <f>SUM(F21:F38)</f>
        <v>324509.99970000022</v>
      </c>
      <c r="G40" s="27">
        <f>SUM(G21:G38)</f>
        <v>328149.99970000022</v>
      </c>
      <c r="H40" s="4"/>
      <c r="I40" s="5"/>
      <c r="J40" s="8"/>
    </row>
    <row r="41" spans="2:10" ht="13.5" thickBot="1" x14ac:dyDescent="0.25">
      <c r="B41" s="5"/>
      <c r="C41" s="25" t="s">
        <v>28</v>
      </c>
      <c r="D41" s="28">
        <f>D40/D10</f>
        <v>0.15777761194029852</v>
      </c>
      <c r="E41" s="28">
        <f>E40/E10</f>
        <v>0.15571213106796117</v>
      </c>
      <c r="F41" s="28">
        <f>F40/F10</f>
        <v>0.15294089909510802</v>
      </c>
      <c r="G41" s="28">
        <f>G40/G10</f>
        <v>0.13719792612258558</v>
      </c>
      <c r="H41" s="4"/>
      <c r="I41" s="5"/>
      <c r="J41" s="8"/>
    </row>
    <row r="42" spans="2:10" ht="13.5" thickBot="1" x14ac:dyDescent="0.25">
      <c r="B42" s="5"/>
      <c r="C42" s="25" t="s">
        <v>29</v>
      </c>
      <c r="D42" s="26">
        <f>D10*D43</f>
        <v>598532.70422535215</v>
      </c>
      <c r="E42" s="26">
        <f>E10*E43</f>
        <v>608089.08056872035</v>
      </c>
      <c r="F42" s="26">
        <f>F10*F43</f>
        <v>615184.83355450281</v>
      </c>
      <c r="G42" s="26">
        <f>G10*G43</f>
        <v>617569.81514467555</v>
      </c>
      <c r="H42" s="4"/>
      <c r="I42" s="5"/>
      <c r="J42" s="8"/>
    </row>
    <row r="43" spans="2:10" ht="13.5" thickBot="1" x14ac:dyDescent="0.25">
      <c r="B43" s="5"/>
      <c r="C43" s="25" t="s">
        <v>30</v>
      </c>
      <c r="D43" s="28">
        <f>(D40/(D40+D44))</f>
        <v>0.2977774647887324</v>
      </c>
      <c r="E43" s="28">
        <f>(E40/(E40+E44))</f>
        <v>0.29518887406248562</v>
      </c>
      <c r="F43" s="28">
        <f>(F40/(F40+F44))</f>
        <v>0.28993535373480195</v>
      </c>
      <c r="G43" s="28">
        <f>(G40/(G40+G44))</f>
        <v>0.25820294972183105</v>
      </c>
      <c r="H43" s="4"/>
      <c r="I43" s="5"/>
      <c r="J43" s="8"/>
    </row>
    <row r="44" spans="2:10" ht="13.5" thickBot="1" x14ac:dyDescent="0.25">
      <c r="B44" s="5"/>
      <c r="C44" s="25" t="s">
        <v>31</v>
      </c>
      <c r="D44" s="26">
        <f>(D17-D40)</f>
        <v>747867</v>
      </c>
      <c r="E44" s="26">
        <f>(E17-E40)</f>
        <v>765883.01</v>
      </c>
      <c r="F44" s="26">
        <f>(F17-F40)</f>
        <v>794739.50029999972</v>
      </c>
      <c r="G44" s="26">
        <f>(G17-G40)</f>
        <v>942749.50029999972</v>
      </c>
      <c r="H44" s="4"/>
      <c r="I44" s="5"/>
      <c r="J44" s="8"/>
    </row>
    <row r="45" spans="2:10" x14ac:dyDescent="0.2">
      <c r="B45" s="8"/>
      <c r="D45" s="45"/>
      <c r="E45" s="45"/>
      <c r="F45" s="45"/>
      <c r="G45" s="45"/>
    </row>
    <row r="46" spans="2:10" x14ac:dyDescent="0.2">
      <c r="B46" s="8"/>
    </row>
    <row r="47" spans="2:10" x14ac:dyDescent="0.2">
      <c r="B47" s="8"/>
      <c r="C47" s="105"/>
      <c r="D47" s="106"/>
      <c r="E47" s="106"/>
      <c r="F47" s="106"/>
      <c r="G47" s="106"/>
      <c r="H47" s="46"/>
      <c r="I47" s="46"/>
    </row>
    <row r="48" spans="2:10" x14ac:dyDescent="0.2">
      <c r="B48" s="8"/>
    </row>
    <row r="49" spans="2:2" x14ac:dyDescent="0.2">
      <c r="B49" s="6"/>
    </row>
    <row r="50" spans="2:2" x14ac:dyDescent="0.2">
      <c r="B50" s="6"/>
    </row>
  </sheetData>
  <mergeCells count="2">
    <mergeCell ref="C5:G5"/>
    <mergeCell ref="C47:G47"/>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autoPageBreaks="0" fitToPage="1"/>
  </sheetPr>
  <dimension ref="B1:Y45"/>
  <sheetViews>
    <sheetView showGridLines="0" showRowColHeaders="0" zoomScaleNormal="100" workbookViewId="0"/>
  </sheetViews>
  <sheetFormatPr defaultRowHeight="12.75" x14ac:dyDescent="0.2"/>
  <cols>
    <col min="1" max="1" width="1.7109375" style="49" customWidth="1"/>
    <col min="2" max="2" width="4.7109375" style="49" customWidth="1"/>
    <col min="3" max="3" width="1.28515625" style="49" hidden="1" customWidth="1"/>
    <col min="4" max="4" width="7.85546875" style="47" hidden="1" customWidth="1"/>
    <col min="5" max="5" width="13.85546875" style="48" hidden="1" customWidth="1"/>
    <col min="6" max="6" width="12" style="48" hidden="1" customWidth="1"/>
    <col min="7" max="7" width="9.140625" style="48" hidden="1" customWidth="1"/>
    <col min="8" max="8" width="9.5703125" style="48" hidden="1" customWidth="1"/>
    <col min="9" max="9" width="8.5703125" style="48" hidden="1" customWidth="1"/>
    <col min="10" max="10" width="9.140625" style="49" hidden="1" customWidth="1"/>
    <col min="11" max="13" width="9.7109375" style="49" customWidth="1"/>
    <col min="14" max="14" width="1" style="50" customWidth="1"/>
    <col min="15" max="17" width="9.7109375" style="49" customWidth="1"/>
    <col min="18" max="18" width="0.85546875" style="50" customWidth="1"/>
    <col min="19" max="21" width="9.7109375" style="49" customWidth="1"/>
    <col min="22" max="22" width="0.85546875" style="49" customWidth="1"/>
    <col min="23" max="16384" width="9.140625" style="49"/>
  </cols>
  <sheetData>
    <row r="1" spans="4:25" ht="1.5" customHeight="1" x14ac:dyDescent="0.2"/>
    <row r="2" spans="4:25" s="53" customFormat="1" ht="21.75" customHeight="1" x14ac:dyDescent="0.2">
      <c r="D2" s="51"/>
      <c r="E2" s="52"/>
      <c r="F2" s="52"/>
      <c r="G2" s="52"/>
      <c r="H2" s="52"/>
      <c r="I2" s="52"/>
      <c r="M2" s="54" t="s">
        <v>0</v>
      </c>
      <c r="N2" s="55"/>
      <c r="O2" s="54"/>
      <c r="P2" s="54"/>
      <c r="Q2" s="54"/>
      <c r="R2" s="55"/>
      <c r="S2" s="54"/>
      <c r="T2" s="54"/>
      <c r="U2" s="54"/>
      <c r="V2" s="54"/>
      <c r="W2" s="54"/>
    </row>
    <row r="3" spans="4:25" s="53" customFormat="1" ht="12.75" customHeight="1" x14ac:dyDescent="0.2">
      <c r="D3" s="51"/>
      <c r="E3" s="52"/>
      <c r="F3" s="52"/>
      <c r="G3" s="52"/>
      <c r="H3" s="52"/>
      <c r="I3" s="52"/>
      <c r="K3" s="56"/>
      <c r="N3" s="50"/>
      <c r="R3" s="50"/>
    </row>
    <row r="4" spans="4:25" s="53" customFormat="1" ht="12.75" customHeight="1" x14ac:dyDescent="0.2">
      <c r="D4" s="51"/>
      <c r="E4" s="52"/>
      <c r="F4" s="52"/>
      <c r="G4" s="52"/>
      <c r="H4" s="52"/>
      <c r="I4" s="52"/>
      <c r="K4" s="57" t="s">
        <v>32</v>
      </c>
      <c r="L4" s="58"/>
      <c r="M4" s="59"/>
      <c r="N4" s="50"/>
      <c r="O4" s="57" t="s">
        <v>33</v>
      </c>
      <c r="P4" s="58"/>
      <c r="Q4" s="59"/>
      <c r="S4" s="60" t="s">
        <v>34</v>
      </c>
      <c r="T4" s="61"/>
      <c r="U4" s="62"/>
      <c r="V4" s="50"/>
      <c r="W4" s="60" t="s">
        <v>35</v>
      </c>
      <c r="X4" s="61"/>
      <c r="Y4" s="62"/>
    </row>
    <row r="5" spans="4:25" s="53" customFormat="1" x14ac:dyDescent="0.2">
      <c r="K5" s="63"/>
      <c r="L5" s="64" t="s">
        <v>36</v>
      </c>
      <c r="M5" s="65">
        <f>Q23</f>
        <v>2010000</v>
      </c>
      <c r="N5" s="50"/>
      <c r="O5" s="63"/>
      <c r="P5" s="64" t="s">
        <v>37</v>
      </c>
      <c r="Q5" s="66">
        <f>Q24/$Q$23</f>
        <v>0.15777761194029852</v>
      </c>
      <c r="S5" s="63"/>
      <c r="T5" s="64" t="s">
        <v>36</v>
      </c>
      <c r="U5" s="65">
        <f>S23</f>
        <v>2391800</v>
      </c>
      <c r="V5" s="50"/>
      <c r="W5" s="63"/>
      <c r="X5" s="64" t="s">
        <v>37</v>
      </c>
      <c r="Y5" s="66">
        <f>S24/S23</f>
        <v>0.13259177188728155</v>
      </c>
    </row>
    <row r="6" spans="4:25" s="53" customFormat="1" x14ac:dyDescent="0.2">
      <c r="K6" s="63"/>
      <c r="L6" s="64" t="s">
        <v>38</v>
      </c>
      <c r="M6" s="65">
        <f>Q24</f>
        <v>317133</v>
      </c>
      <c r="N6" s="50"/>
      <c r="O6" s="63"/>
      <c r="P6" s="64" t="s">
        <v>39</v>
      </c>
      <c r="Q6" s="66">
        <f>Q26</f>
        <v>0.52985074626865669</v>
      </c>
      <c r="S6" s="63"/>
      <c r="T6" s="64" t="s">
        <v>38</v>
      </c>
      <c r="U6" s="65">
        <f>S24</f>
        <v>317133</v>
      </c>
      <c r="V6" s="50"/>
      <c r="W6" s="63"/>
      <c r="X6" s="64" t="s">
        <v>39</v>
      </c>
      <c r="Y6" s="66">
        <f>S26</f>
        <v>0.39509992474287148</v>
      </c>
    </row>
    <row r="7" spans="4:25" s="53" customFormat="1" x14ac:dyDescent="0.2">
      <c r="K7" s="63"/>
      <c r="L7" s="64" t="s">
        <v>40</v>
      </c>
      <c r="M7" s="67">
        <f>Q25</f>
        <v>1065000</v>
      </c>
      <c r="N7" s="50"/>
      <c r="O7" s="63"/>
      <c r="P7" s="64" t="s">
        <v>41</v>
      </c>
      <c r="Q7" s="66">
        <f>Q27/$Q$23</f>
        <v>0.31237164179104476</v>
      </c>
      <c r="S7" s="63"/>
      <c r="T7" s="64" t="s">
        <v>40</v>
      </c>
      <c r="U7" s="67">
        <f>S25</f>
        <v>945000</v>
      </c>
      <c r="V7" s="50"/>
      <c r="W7" s="63"/>
      <c r="X7" s="64" t="s">
        <v>41</v>
      </c>
      <c r="Y7" s="66">
        <f>S27/S23</f>
        <v>0.47230830336984697</v>
      </c>
    </row>
    <row r="8" spans="4:25" s="53" customFormat="1" x14ac:dyDescent="0.2">
      <c r="N8" s="50"/>
      <c r="O8" s="49"/>
      <c r="P8" s="49"/>
      <c r="Q8" s="49"/>
      <c r="V8" s="50"/>
      <c r="W8" s="49"/>
      <c r="X8" s="49"/>
      <c r="Y8" s="49"/>
    </row>
    <row r="9" spans="4:25" s="53" customFormat="1" x14ac:dyDescent="0.2">
      <c r="N9" s="50"/>
      <c r="O9" s="49"/>
      <c r="P9" s="49"/>
      <c r="Q9" s="49"/>
      <c r="V9" s="50"/>
      <c r="W9" s="49"/>
      <c r="X9" s="49"/>
      <c r="Y9" s="49"/>
    </row>
    <row r="10" spans="4:25" s="53" customFormat="1" x14ac:dyDescent="0.2">
      <c r="N10" s="50"/>
      <c r="O10" s="49"/>
      <c r="P10" s="49"/>
      <c r="Q10" s="49"/>
      <c r="V10" s="50"/>
      <c r="W10" s="49"/>
      <c r="X10" s="49"/>
      <c r="Y10" s="49"/>
    </row>
    <row r="11" spans="4:25" s="53" customFormat="1" x14ac:dyDescent="0.2">
      <c r="N11" s="50"/>
      <c r="O11" s="49"/>
      <c r="P11" s="49"/>
      <c r="Q11" s="49"/>
      <c r="V11" s="50"/>
      <c r="W11" s="49"/>
      <c r="X11" s="49"/>
      <c r="Y11" s="49"/>
    </row>
    <row r="12" spans="4:25" s="53" customFormat="1" x14ac:dyDescent="0.2">
      <c r="N12" s="50"/>
      <c r="O12" s="49"/>
      <c r="P12" s="49"/>
      <c r="Q12" s="49"/>
      <c r="V12" s="50"/>
      <c r="W12" s="49"/>
      <c r="X12" s="49"/>
      <c r="Y12" s="49"/>
    </row>
    <row r="13" spans="4:25" s="53" customFormat="1" x14ac:dyDescent="0.2">
      <c r="N13" s="50"/>
      <c r="O13" s="49"/>
      <c r="P13" s="49"/>
      <c r="Q13" s="49"/>
      <c r="V13" s="50"/>
      <c r="W13" s="49"/>
      <c r="X13" s="49"/>
      <c r="Y13" s="49"/>
    </row>
    <row r="14" spans="4:25" s="53" customFormat="1" x14ac:dyDescent="0.2">
      <c r="N14" s="50"/>
      <c r="O14" s="49"/>
      <c r="P14" s="49"/>
      <c r="Q14" s="49"/>
      <c r="V14" s="50"/>
      <c r="W14" s="49"/>
      <c r="X14" s="49"/>
      <c r="Y14" s="49"/>
    </row>
    <row r="15" spans="4:25" s="53" customFormat="1" x14ac:dyDescent="0.2">
      <c r="N15" s="50"/>
      <c r="O15" s="49"/>
      <c r="P15" s="49"/>
      <c r="Q15" s="49"/>
      <c r="V15" s="50"/>
      <c r="W15" s="49"/>
      <c r="X15" s="49"/>
      <c r="Y15" s="49"/>
    </row>
    <row r="16" spans="4:25" s="53" customFormat="1" x14ac:dyDescent="0.2">
      <c r="N16" s="50"/>
      <c r="O16" s="49"/>
      <c r="P16" s="49"/>
      <c r="Q16" s="49"/>
      <c r="V16" s="50"/>
      <c r="W16" s="49"/>
      <c r="X16" s="49"/>
      <c r="Y16" s="49"/>
    </row>
    <row r="17" spans="2:25" s="53" customFormat="1" x14ac:dyDescent="0.2">
      <c r="N17" s="50"/>
      <c r="O17" s="49"/>
      <c r="P17" s="49"/>
      <c r="Q17" s="49"/>
      <c r="V17" s="50"/>
      <c r="W17" s="49"/>
      <c r="X17" s="49"/>
      <c r="Y17" s="49"/>
    </row>
    <row r="18" spans="2:25" s="53" customFormat="1" x14ac:dyDescent="0.2">
      <c r="N18" s="50"/>
      <c r="O18" s="49"/>
      <c r="P18" s="49"/>
      <c r="Q18" s="49"/>
      <c r="V18" s="50"/>
      <c r="W18" s="49"/>
      <c r="X18" s="49"/>
      <c r="Y18" s="49"/>
    </row>
    <row r="19" spans="2:25" s="53" customFormat="1" x14ac:dyDescent="0.2">
      <c r="N19" s="50"/>
      <c r="O19" s="49"/>
      <c r="P19" s="49"/>
      <c r="Q19" s="49"/>
      <c r="V19" s="50"/>
      <c r="W19" s="49"/>
      <c r="X19" s="49"/>
      <c r="Y19" s="49"/>
    </row>
    <row r="20" spans="2:25" s="53" customFormat="1" x14ac:dyDescent="0.2">
      <c r="K20" s="68"/>
      <c r="L20" s="68"/>
      <c r="M20" s="68"/>
      <c r="N20" s="50"/>
      <c r="O20" s="68"/>
      <c r="P20" s="68"/>
      <c r="Q20" s="68"/>
      <c r="S20" s="68"/>
      <c r="T20" s="68"/>
      <c r="U20" s="68"/>
      <c r="V20" s="50"/>
      <c r="W20" s="68"/>
      <c r="X20" s="68"/>
      <c r="Y20" s="68"/>
    </row>
    <row r="21" spans="2:25" s="53" customFormat="1" x14ac:dyDescent="0.2">
      <c r="N21" s="50"/>
      <c r="R21" s="50"/>
    </row>
    <row r="22" spans="2:25" s="53" customFormat="1" ht="15.75" customHeight="1" x14ac:dyDescent="0.2">
      <c r="N22" s="50"/>
      <c r="P22" s="69"/>
      <c r="Q22" s="70" t="s">
        <v>42</v>
      </c>
      <c r="S22" s="71" t="s">
        <v>43</v>
      </c>
      <c r="U22" s="72" t="str">
        <f>IF(Q30&gt;365,"THE B/E POINT IS IN NEXT YEAR","")</f>
        <v/>
      </c>
    </row>
    <row r="23" spans="2:25" s="53" customFormat="1" ht="15.75" customHeight="1" x14ac:dyDescent="0.2">
      <c r="N23" s="50"/>
      <c r="O23" s="73"/>
      <c r="P23" s="74" t="s">
        <v>36</v>
      </c>
      <c r="Q23" s="75">
        <f>'Break-Even'!$D$10</f>
        <v>2010000</v>
      </c>
      <c r="S23" s="76">
        <v>2391800</v>
      </c>
      <c r="U23" s="72" t="str">
        <f>IF(Q30&gt;365,"BECAUSE PROFIT IS NEGATIVE.","")</f>
        <v/>
      </c>
    </row>
    <row r="24" spans="2:25" s="53" customFormat="1" x14ac:dyDescent="0.2">
      <c r="N24" s="50"/>
      <c r="O24" s="63"/>
      <c r="P24" s="64" t="s">
        <v>38</v>
      </c>
      <c r="Q24" s="75">
        <f>'Break-Even'!$D$40</f>
        <v>317133</v>
      </c>
      <c r="S24" s="76">
        <v>317133</v>
      </c>
      <c r="U24" s="72" t="str">
        <f>IF(S30&gt;365,"THE B/E POINT IS IN NEXT YEAR","")</f>
        <v/>
      </c>
    </row>
    <row r="25" spans="2:25" ht="15" x14ac:dyDescent="0.2">
      <c r="B25" s="77"/>
      <c r="C25" s="77"/>
      <c r="O25" s="63"/>
      <c r="P25" s="64" t="s">
        <v>40</v>
      </c>
      <c r="Q25" s="75">
        <f>'Break-Even'!$D$17</f>
        <v>1065000</v>
      </c>
      <c r="S25" s="76">
        <v>945000</v>
      </c>
      <c r="U25" s="72" t="str">
        <f>IF(S30&gt;365,"BECAUSE PROFIT IS NEGATIVE.","")</f>
        <v/>
      </c>
    </row>
    <row r="26" spans="2:25" x14ac:dyDescent="0.2">
      <c r="O26" s="63"/>
      <c r="P26" s="64" t="s">
        <v>39</v>
      </c>
      <c r="Q26" s="78">
        <f>Q25/Q23</f>
        <v>0.52985074626865669</v>
      </c>
      <c r="S26" s="79">
        <f>S25/S23</f>
        <v>0.39509992474287148</v>
      </c>
    </row>
    <row r="27" spans="2:25" x14ac:dyDescent="0.2">
      <c r="O27" s="63"/>
      <c r="P27" s="64" t="s">
        <v>44</v>
      </c>
      <c r="Q27" s="75">
        <f>Q23-(Q24+Q25)</f>
        <v>627867</v>
      </c>
      <c r="S27" s="75">
        <f>S23-(S24+S25)</f>
        <v>1129667</v>
      </c>
    </row>
    <row r="28" spans="2:25" x14ac:dyDescent="0.2">
      <c r="O28" s="63"/>
      <c r="P28" s="64" t="s">
        <v>30</v>
      </c>
      <c r="Q28" s="78">
        <f>(Q24/(Q24+Q27))</f>
        <v>0.33559047619047622</v>
      </c>
      <c r="S28" s="78">
        <f>(S24/(S24+S27))</f>
        <v>0.21919615703621786</v>
      </c>
    </row>
    <row r="29" spans="2:25" x14ac:dyDescent="0.2">
      <c r="O29" s="63"/>
      <c r="P29" s="64" t="s">
        <v>45</v>
      </c>
      <c r="Q29" s="75">
        <f>Q23*Q28</f>
        <v>674536.85714285716</v>
      </c>
      <c r="S29" s="75">
        <f>S23*S28</f>
        <v>524273.36839922587</v>
      </c>
    </row>
    <row r="30" spans="2:25" x14ac:dyDescent="0.2">
      <c r="O30" s="63"/>
      <c r="P30" s="64" t="s">
        <v>46</v>
      </c>
      <c r="Q30" s="80">
        <f>Q28*365</f>
        <v>122.49052380952382</v>
      </c>
      <c r="S30" s="80">
        <f>S28*365</f>
        <v>80.006597318219519</v>
      </c>
    </row>
    <row r="31" spans="2:25" x14ac:dyDescent="0.2">
      <c r="S31" s="53"/>
    </row>
    <row r="32" spans="2:25" x14ac:dyDescent="0.2">
      <c r="K32" s="107"/>
      <c r="L32" s="108"/>
      <c r="M32" s="108"/>
      <c r="N32" s="108"/>
      <c r="O32" s="108"/>
      <c r="P32" s="108"/>
      <c r="Q32" s="108"/>
      <c r="R32" s="108"/>
      <c r="S32" s="108"/>
      <c r="T32" s="108"/>
      <c r="U32" s="108"/>
      <c r="V32" s="108"/>
      <c r="W32" s="108"/>
      <c r="X32" s="108"/>
      <c r="Y32" s="108"/>
    </row>
    <row r="33" spans="4:19" x14ac:dyDescent="0.2">
      <c r="S33" s="81"/>
    </row>
    <row r="34" spans="4:19" x14ac:dyDescent="0.2">
      <c r="S34" s="82"/>
    </row>
    <row r="35" spans="4:19" x14ac:dyDescent="0.2">
      <c r="Q35" s="53"/>
      <c r="S35" s="53"/>
    </row>
    <row r="36" spans="4:19" x14ac:dyDescent="0.2">
      <c r="Q36" s="53"/>
      <c r="S36" s="53"/>
    </row>
    <row r="37" spans="4:19" x14ac:dyDescent="0.2">
      <c r="Q37" s="50"/>
    </row>
    <row r="40" spans="4:19" x14ac:dyDescent="0.2">
      <c r="K40" s="53"/>
      <c r="L40" s="53"/>
      <c r="M40" s="53"/>
    </row>
    <row r="41" spans="4:19" x14ac:dyDescent="0.2">
      <c r="D41" s="83" t="s">
        <v>47</v>
      </c>
      <c r="E41" s="84"/>
      <c r="F41" s="84"/>
      <c r="G41" s="84"/>
      <c r="H41" s="84"/>
      <c r="I41" s="84"/>
      <c r="J41" s="85"/>
      <c r="K41" s="85"/>
      <c r="L41" s="85"/>
      <c r="M41" s="85"/>
    </row>
    <row r="45" spans="4:19" x14ac:dyDescent="0.2">
      <c r="E45" s="86"/>
      <c r="F45" s="86"/>
      <c r="G45" s="86"/>
      <c r="H45" s="86"/>
      <c r="I45" s="86"/>
      <c r="J45" s="53"/>
    </row>
  </sheetData>
  <mergeCells count="1">
    <mergeCell ref="K32:Y32"/>
  </mergeCells>
  <phoneticPr fontId="1" type="noConversion"/>
  <printOptions horizontalCentered="1"/>
  <pageMargins left="0.23622047244094499" right="0.23622047244094499" top="0.74803149606299202" bottom="0.74803149606299202" header="0.23622047244094499" footer="0.511811023622047"/>
  <pageSetup orientation="portrait" horizontalDpi="4294967294" verticalDpi="400" r:id="rId1"/>
  <headerFooter alignWithMargins="0"/>
  <rowBreaks count="1" manualBreakCount="1">
    <brk id="30"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3:H31"/>
  <sheetViews>
    <sheetView showGridLines="0" zoomScaleNormal="100" workbookViewId="0"/>
  </sheetViews>
  <sheetFormatPr defaultColWidth="8" defaultRowHeight="12.75" x14ac:dyDescent="0.2"/>
  <cols>
    <col min="1" max="2" width="8" style="89"/>
    <col min="3" max="3" width="8.7109375" style="89" bestFit="1" customWidth="1"/>
    <col min="4" max="4" width="7.42578125" style="89" bestFit="1" customWidth="1"/>
    <col min="5" max="7" width="8.7109375" style="89" bestFit="1" customWidth="1"/>
    <col min="8" max="8" width="6" style="89" bestFit="1" customWidth="1"/>
    <col min="9" max="16384" width="8" style="89"/>
  </cols>
  <sheetData>
    <row r="3" spans="2:8" ht="22.5" x14ac:dyDescent="0.2">
      <c r="B3" s="87" t="s">
        <v>49</v>
      </c>
      <c r="C3" s="87" t="s">
        <v>50</v>
      </c>
      <c r="D3" s="88" t="s">
        <v>51</v>
      </c>
      <c r="E3" s="88" t="s">
        <v>52</v>
      </c>
      <c r="F3" s="88" t="s">
        <v>53</v>
      </c>
      <c r="G3" s="88" t="s">
        <v>54</v>
      </c>
      <c r="H3" s="88" t="s">
        <v>55</v>
      </c>
    </row>
    <row r="4" spans="2:8" x14ac:dyDescent="0.2">
      <c r="B4" s="90">
        <v>0</v>
      </c>
      <c r="C4" s="91">
        <f>B4*'BE Analysis'!$Q$29</f>
        <v>0</v>
      </c>
      <c r="D4" s="92">
        <f>'BE Analysis'!$Q$24</f>
        <v>317133</v>
      </c>
      <c r="E4" s="92">
        <f>'BE Analysis'!$Q$24*B4</f>
        <v>0</v>
      </c>
      <c r="F4" s="92">
        <f t="shared" ref="F4:F16" si="0">E4+D4</f>
        <v>317133</v>
      </c>
      <c r="G4" s="92">
        <f t="shared" ref="G4:G16" si="1">C4-F4</f>
        <v>-317133</v>
      </c>
      <c r="H4" s="93"/>
    </row>
    <row r="5" spans="2:8" x14ac:dyDescent="0.2">
      <c r="B5" s="90">
        <v>1</v>
      </c>
      <c r="C5" s="91">
        <f>'BE Analysis'!Q23/$B$16</f>
        <v>167500</v>
      </c>
      <c r="D5" s="92">
        <f>'BE Analysis'!$Q$24</f>
        <v>317133</v>
      </c>
      <c r="E5" s="92">
        <f>C5*'BE Analysis'!$Q$26</f>
        <v>88750</v>
      </c>
      <c r="F5" s="92">
        <f t="shared" si="0"/>
        <v>405883</v>
      </c>
      <c r="G5" s="92">
        <f t="shared" si="1"/>
        <v>-238383</v>
      </c>
      <c r="H5" s="93">
        <v>0</v>
      </c>
    </row>
    <row r="6" spans="2:8" x14ac:dyDescent="0.2">
      <c r="B6" s="90">
        <v>2</v>
      </c>
      <c r="C6" s="91">
        <f t="shared" ref="C6:C16" si="2">$C$5*B6</f>
        <v>335000</v>
      </c>
      <c r="D6" s="92">
        <f>'BE Analysis'!$Q$24</f>
        <v>317133</v>
      </c>
      <c r="E6" s="92">
        <f>C6*'BE Analysis'!$Q$26</f>
        <v>177500</v>
      </c>
      <c r="F6" s="92">
        <f t="shared" si="0"/>
        <v>494633</v>
      </c>
      <c r="G6" s="92">
        <f t="shared" si="1"/>
        <v>-159633</v>
      </c>
      <c r="H6" s="93">
        <v>10</v>
      </c>
    </row>
    <row r="7" spans="2:8" x14ac:dyDescent="0.2">
      <c r="B7" s="90">
        <v>3</v>
      </c>
      <c r="C7" s="91">
        <f t="shared" si="2"/>
        <v>502500</v>
      </c>
      <c r="D7" s="92">
        <f>'BE Analysis'!$Q$24</f>
        <v>317133</v>
      </c>
      <c r="E7" s="92">
        <f>C7*'BE Analysis'!$Q$26</f>
        <v>266250</v>
      </c>
      <c r="F7" s="92">
        <f t="shared" si="0"/>
        <v>583383</v>
      </c>
      <c r="G7" s="92">
        <f t="shared" si="1"/>
        <v>-80883</v>
      </c>
      <c r="H7" s="93">
        <v>20</v>
      </c>
    </row>
    <row r="8" spans="2:8" x14ac:dyDescent="0.2">
      <c r="B8" s="90">
        <v>4</v>
      </c>
      <c r="C8" s="91">
        <f t="shared" si="2"/>
        <v>670000</v>
      </c>
      <c r="D8" s="92">
        <f>'BE Analysis'!$Q$24</f>
        <v>317133</v>
      </c>
      <c r="E8" s="92">
        <f>C8*'BE Analysis'!$Q$26</f>
        <v>355000</v>
      </c>
      <c r="F8" s="92">
        <f t="shared" si="0"/>
        <v>672133</v>
      </c>
      <c r="G8" s="92">
        <f t="shared" si="1"/>
        <v>-2133</v>
      </c>
      <c r="H8" s="93">
        <v>30</v>
      </c>
    </row>
    <row r="9" spans="2:8" x14ac:dyDescent="0.2">
      <c r="B9" s="90">
        <v>5</v>
      </c>
      <c r="C9" s="91">
        <f t="shared" si="2"/>
        <v>837500</v>
      </c>
      <c r="D9" s="92">
        <f>'BE Analysis'!$Q$24</f>
        <v>317133</v>
      </c>
      <c r="E9" s="92">
        <f>C9*'BE Analysis'!$Q$26</f>
        <v>443750</v>
      </c>
      <c r="F9" s="92">
        <f t="shared" si="0"/>
        <v>760883</v>
      </c>
      <c r="G9" s="92">
        <f t="shared" si="1"/>
        <v>76617</v>
      </c>
      <c r="H9" s="93">
        <v>40</v>
      </c>
    </row>
    <row r="10" spans="2:8" x14ac:dyDescent="0.2">
      <c r="B10" s="90">
        <v>6</v>
      </c>
      <c r="C10" s="91">
        <f t="shared" si="2"/>
        <v>1005000</v>
      </c>
      <c r="D10" s="92">
        <f>'BE Analysis'!$Q$24</f>
        <v>317133</v>
      </c>
      <c r="E10" s="92">
        <f>C10*'BE Analysis'!$Q$26</f>
        <v>532500</v>
      </c>
      <c r="F10" s="92">
        <f t="shared" si="0"/>
        <v>849633</v>
      </c>
      <c r="G10" s="92">
        <f t="shared" si="1"/>
        <v>155367</v>
      </c>
      <c r="H10" s="93">
        <v>50</v>
      </c>
    </row>
    <row r="11" spans="2:8" x14ac:dyDescent="0.2">
      <c r="B11" s="90">
        <v>7</v>
      </c>
      <c r="C11" s="91">
        <f t="shared" si="2"/>
        <v>1172500</v>
      </c>
      <c r="D11" s="92">
        <f>'BE Analysis'!$Q$24</f>
        <v>317133</v>
      </c>
      <c r="E11" s="92">
        <f>C11*'BE Analysis'!$Q$26</f>
        <v>621250</v>
      </c>
      <c r="F11" s="92">
        <f t="shared" si="0"/>
        <v>938383</v>
      </c>
      <c r="G11" s="92">
        <f t="shared" si="1"/>
        <v>234117</v>
      </c>
      <c r="H11" s="93">
        <v>60</v>
      </c>
    </row>
    <row r="12" spans="2:8" x14ac:dyDescent="0.2">
      <c r="B12" s="90">
        <v>8</v>
      </c>
      <c r="C12" s="91">
        <f t="shared" si="2"/>
        <v>1340000</v>
      </c>
      <c r="D12" s="92">
        <f>'BE Analysis'!$Q$24</f>
        <v>317133</v>
      </c>
      <c r="E12" s="92">
        <f>C12*'BE Analysis'!$Q$26</f>
        <v>710000</v>
      </c>
      <c r="F12" s="92">
        <f t="shared" si="0"/>
        <v>1027133</v>
      </c>
      <c r="G12" s="92">
        <f t="shared" si="1"/>
        <v>312867</v>
      </c>
      <c r="H12" s="93">
        <v>70</v>
      </c>
    </row>
    <row r="13" spans="2:8" x14ac:dyDescent="0.2">
      <c r="B13" s="90">
        <v>9</v>
      </c>
      <c r="C13" s="91">
        <f t="shared" si="2"/>
        <v>1507500</v>
      </c>
      <c r="D13" s="92">
        <f>'BE Analysis'!$Q$24</f>
        <v>317133</v>
      </c>
      <c r="E13" s="92">
        <f>C13*'BE Analysis'!$Q$26</f>
        <v>798750</v>
      </c>
      <c r="F13" s="92">
        <f t="shared" si="0"/>
        <v>1115883</v>
      </c>
      <c r="G13" s="92">
        <f t="shared" si="1"/>
        <v>391617</v>
      </c>
      <c r="H13" s="93">
        <v>80</v>
      </c>
    </row>
    <row r="14" spans="2:8" x14ac:dyDescent="0.2">
      <c r="B14" s="90">
        <v>10</v>
      </c>
      <c r="C14" s="91">
        <f t="shared" si="2"/>
        <v>1675000</v>
      </c>
      <c r="D14" s="92">
        <f>'BE Analysis'!$Q$24</f>
        <v>317133</v>
      </c>
      <c r="E14" s="92">
        <f>C14*'BE Analysis'!$Q$26</f>
        <v>887500</v>
      </c>
      <c r="F14" s="92">
        <f t="shared" si="0"/>
        <v>1204633</v>
      </c>
      <c r="G14" s="92">
        <f t="shared" si="1"/>
        <v>470367</v>
      </c>
      <c r="H14" s="93">
        <v>90</v>
      </c>
    </row>
    <row r="15" spans="2:8" x14ac:dyDescent="0.2">
      <c r="B15" s="90">
        <v>11</v>
      </c>
      <c r="C15" s="91">
        <f t="shared" si="2"/>
        <v>1842500</v>
      </c>
      <c r="D15" s="92">
        <f>'BE Analysis'!$Q$24</f>
        <v>317133</v>
      </c>
      <c r="E15" s="92">
        <f>C15*'BE Analysis'!$Q$26</f>
        <v>976250</v>
      </c>
      <c r="F15" s="92">
        <f t="shared" si="0"/>
        <v>1293383</v>
      </c>
      <c r="G15" s="92">
        <f t="shared" si="1"/>
        <v>549117</v>
      </c>
      <c r="H15" s="93">
        <v>100</v>
      </c>
    </row>
    <row r="16" spans="2:8" x14ac:dyDescent="0.2">
      <c r="B16" s="90">
        <v>12</v>
      </c>
      <c r="C16" s="91">
        <f t="shared" si="2"/>
        <v>2010000</v>
      </c>
      <c r="D16" s="92">
        <f>'BE Analysis'!$Q$24</f>
        <v>317133</v>
      </c>
      <c r="E16" s="92">
        <f>C16*'BE Analysis'!$Q$26</f>
        <v>1065000</v>
      </c>
      <c r="F16" s="92">
        <f t="shared" si="0"/>
        <v>1382133</v>
      </c>
      <c r="G16" s="92">
        <f t="shared" si="1"/>
        <v>627867</v>
      </c>
      <c r="H16" s="93">
        <v>110</v>
      </c>
    </row>
    <row r="17" spans="2:8" x14ac:dyDescent="0.2">
      <c r="B17" s="94"/>
      <c r="C17" s="95"/>
      <c r="D17" s="95"/>
      <c r="E17" s="95"/>
      <c r="F17" s="95"/>
      <c r="G17" s="95"/>
      <c r="H17" s="53"/>
    </row>
    <row r="18" spans="2:8" ht="22.5" x14ac:dyDescent="0.2">
      <c r="B18" s="87" t="s">
        <v>49</v>
      </c>
      <c r="C18" s="87" t="s">
        <v>50</v>
      </c>
      <c r="D18" s="88" t="s">
        <v>51</v>
      </c>
      <c r="E18" s="88" t="s">
        <v>52</v>
      </c>
      <c r="F18" s="88" t="s">
        <v>53</v>
      </c>
      <c r="G18" s="88" t="s">
        <v>54</v>
      </c>
      <c r="H18" s="88" t="s">
        <v>55</v>
      </c>
    </row>
    <row r="19" spans="2:8" x14ac:dyDescent="0.2">
      <c r="B19" s="90">
        <v>0</v>
      </c>
      <c r="C19" s="91">
        <f>B19*'BE Analysis'!$S$29</f>
        <v>0</v>
      </c>
      <c r="D19" s="92">
        <f>'BE Analysis'!$S$24</f>
        <v>317133</v>
      </c>
      <c r="E19" s="92">
        <f>'BE Analysis'!$S$24*B19</f>
        <v>0</v>
      </c>
      <c r="F19" s="92">
        <f t="shared" ref="F19:F31" si="3">E19+D19</f>
        <v>317133</v>
      </c>
      <c r="G19" s="92">
        <f t="shared" ref="G19:G31" si="4">C19-F19</f>
        <v>-317133</v>
      </c>
      <c r="H19" s="93"/>
    </row>
    <row r="20" spans="2:8" x14ac:dyDescent="0.2">
      <c r="B20" s="90">
        <v>1</v>
      </c>
      <c r="C20" s="91">
        <f>'BE Analysis'!S23/$B$16</f>
        <v>199316.66666666666</v>
      </c>
      <c r="D20" s="92">
        <f>'BE Analysis'!$S$24</f>
        <v>317133</v>
      </c>
      <c r="E20" s="92">
        <f>C20*'BE Analysis'!$S$26</f>
        <v>78750</v>
      </c>
      <c r="F20" s="92">
        <f t="shared" si="3"/>
        <v>395883</v>
      </c>
      <c r="G20" s="92">
        <f t="shared" si="4"/>
        <v>-196566.33333333334</v>
      </c>
      <c r="H20" s="93">
        <v>0</v>
      </c>
    </row>
    <row r="21" spans="2:8" x14ac:dyDescent="0.2">
      <c r="B21" s="90">
        <v>2</v>
      </c>
      <c r="C21" s="91">
        <f t="shared" ref="C21:C31" si="5">$C$20*B21</f>
        <v>398633.33333333331</v>
      </c>
      <c r="D21" s="92">
        <f>'BE Analysis'!$S$24</f>
        <v>317133</v>
      </c>
      <c r="E21" s="92">
        <f>C21*'BE Analysis'!$S$26</f>
        <v>157500</v>
      </c>
      <c r="F21" s="92">
        <f t="shared" si="3"/>
        <v>474633</v>
      </c>
      <c r="G21" s="92">
        <f t="shared" si="4"/>
        <v>-75999.666666666686</v>
      </c>
      <c r="H21" s="93">
        <v>10</v>
      </c>
    </row>
    <row r="22" spans="2:8" x14ac:dyDescent="0.2">
      <c r="B22" s="90">
        <v>3</v>
      </c>
      <c r="C22" s="91">
        <f t="shared" si="5"/>
        <v>597950</v>
      </c>
      <c r="D22" s="92">
        <f>'BE Analysis'!$S$24</f>
        <v>317133</v>
      </c>
      <c r="E22" s="92">
        <f>C22*'BE Analysis'!$S$26</f>
        <v>236250</v>
      </c>
      <c r="F22" s="92">
        <f t="shared" si="3"/>
        <v>553383</v>
      </c>
      <c r="G22" s="92">
        <f t="shared" si="4"/>
        <v>44567</v>
      </c>
      <c r="H22" s="93">
        <v>20</v>
      </c>
    </row>
    <row r="23" spans="2:8" x14ac:dyDescent="0.2">
      <c r="B23" s="90">
        <v>4</v>
      </c>
      <c r="C23" s="91">
        <f t="shared" si="5"/>
        <v>797266.66666666663</v>
      </c>
      <c r="D23" s="92">
        <f>'BE Analysis'!$S$24</f>
        <v>317133</v>
      </c>
      <c r="E23" s="92">
        <f>C23*'BE Analysis'!$S$26</f>
        <v>315000</v>
      </c>
      <c r="F23" s="92">
        <f t="shared" si="3"/>
        <v>632133</v>
      </c>
      <c r="G23" s="92">
        <f t="shared" si="4"/>
        <v>165133.66666666663</v>
      </c>
      <c r="H23" s="93">
        <v>30</v>
      </c>
    </row>
    <row r="24" spans="2:8" x14ac:dyDescent="0.2">
      <c r="B24" s="90">
        <v>5</v>
      </c>
      <c r="C24" s="91">
        <f t="shared" si="5"/>
        <v>996583.33333333326</v>
      </c>
      <c r="D24" s="92">
        <f>'BE Analysis'!$S$24</f>
        <v>317133</v>
      </c>
      <c r="E24" s="92">
        <f>C24*'BE Analysis'!$S$26</f>
        <v>393749.99999999994</v>
      </c>
      <c r="F24" s="92">
        <f t="shared" si="3"/>
        <v>710883</v>
      </c>
      <c r="G24" s="92">
        <f t="shared" si="4"/>
        <v>285700.33333333326</v>
      </c>
      <c r="H24" s="93">
        <v>40</v>
      </c>
    </row>
    <row r="25" spans="2:8" x14ac:dyDescent="0.2">
      <c r="B25" s="90">
        <v>6</v>
      </c>
      <c r="C25" s="91">
        <f t="shared" si="5"/>
        <v>1195900</v>
      </c>
      <c r="D25" s="92">
        <f>'BE Analysis'!$S$24</f>
        <v>317133</v>
      </c>
      <c r="E25" s="92">
        <f>C25*'BE Analysis'!$S$26</f>
        <v>472500</v>
      </c>
      <c r="F25" s="92">
        <f t="shared" si="3"/>
        <v>789633</v>
      </c>
      <c r="G25" s="92">
        <f t="shared" si="4"/>
        <v>406267</v>
      </c>
      <c r="H25" s="93">
        <v>50</v>
      </c>
    </row>
    <row r="26" spans="2:8" x14ac:dyDescent="0.2">
      <c r="B26" s="90">
        <v>7</v>
      </c>
      <c r="C26" s="91">
        <f t="shared" si="5"/>
        <v>1395216.6666666665</v>
      </c>
      <c r="D26" s="92">
        <f>'BE Analysis'!$S$24</f>
        <v>317133</v>
      </c>
      <c r="E26" s="92">
        <f>C26*'BE Analysis'!$S$26</f>
        <v>551249.99999999988</v>
      </c>
      <c r="F26" s="92">
        <f t="shared" si="3"/>
        <v>868382.99999999988</v>
      </c>
      <c r="G26" s="92">
        <f t="shared" si="4"/>
        <v>526833.66666666663</v>
      </c>
      <c r="H26" s="93">
        <v>60</v>
      </c>
    </row>
    <row r="27" spans="2:8" x14ac:dyDescent="0.2">
      <c r="B27" s="90">
        <v>8</v>
      </c>
      <c r="C27" s="91">
        <f t="shared" si="5"/>
        <v>1594533.3333333333</v>
      </c>
      <c r="D27" s="92">
        <f>'BE Analysis'!$S$24</f>
        <v>317133</v>
      </c>
      <c r="E27" s="92">
        <f>C27*'BE Analysis'!$S$26</f>
        <v>630000</v>
      </c>
      <c r="F27" s="92">
        <f t="shared" si="3"/>
        <v>947133</v>
      </c>
      <c r="G27" s="92">
        <f t="shared" si="4"/>
        <v>647400.33333333326</v>
      </c>
      <c r="H27" s="93">
        <v>70</v>
      </c>
    </row>
    <row r="28" spans="2:8" x14ac:dyDescent="0.2">
      <c r="B28" s="90">
        <v>9</v>
      </c>
      <c r="C28" s="91">
        <f t="shared" si="5"/>
        <v>1793850</v>
      </c>
      <c r="D28" s="92">
        <f>'BE Analysis'!$S$24</f>
        <v>317133</v>
      </c>
      <c r="E28" s="92">
        <f>C28*'BE Analysis'!$S$26</f>
        <v>708750</v>
      </c>
      <c r="F28" s="92">
        <f t="shared" si="3"/>
        <v>1025883</v>
      </c>
      <c r="G28" s="92">
        <f t="shared" si="4"/>
        <v>767967</v>
      </c>
      <c r="H28" s="93">
        <v>80</v>
      </c>
    </row>
    <row r="29" spans="2:8" x14ac:dyDescent="0.2">
      <c r="B29" s="90">
        <v>10</v>
      </c>
      <c r="C29" s="91">
        <f t="shared" si="5"/>
        <v>1993166.6666666665</v>
      </c>
      <c r="D29" s="92">
        <f>'BE Analysis'!$S$24</f>
        <v>317133</v>
      </c>
      <c r="E29" s="92">
        <f>C29*'BE Analysis'!$S$26</f>
        <v>787499.99999999988</v>
      </c>
      <c r="F29" s="92">
        <f t="shared" si="3"/>
        <v>1104633</v>
      </c>
      <c r="G29" s="92">
        <f t="shared" si="4"/>
        <v>888533.66666666651</v>
      </c>
      <c r="H29" s="93">
        <v>90</v>
      </c>
    </row>
    <row r="30" spans="2:8" x14ac:dyDescent="0.2">
      <c r="B30" s="90">
        <v>11</v>
      </c>
      <c r="C30" s="91">
        <f t="shared" si="5"/>
        <v>2192483.333333333</v>
      </c>
      <c r="D30" s="92">
        <f>'BE Analysis'!$S$24</f>
        <v>317133</v>
      </c>
      <c r="E30" s="92">
        <f>C30*'BE Analysis'!$S$26</f>
        <v>866249.99999999988</v>
      </c>
      <c r="F30" s="92">
        <f t="shared" si="3"/>
        <v>1183383</v>
      </c>
      <c r="G30" s="92">
        <f t="shared" si="4"/>
        <v>1009100.333333333</v>
      </c>
      <c r="H30" s="93">
        <v>100</v>
      </c>
    </row>
    <row r="31" spans="2:8" x14ac:dyDescent="0.2">
      <c r="B31" s="90">
        <v>12</v>
      </c>
      <c r="C31" s="91">
        <f t="shared" si="5"/>
        <v>2391800</v>
      </c>
      <c r="D31" s="92">
        <f>'BE Analysis'!$S$24</f>
        <v>317133</v>
      </c>
      <c r="E31" s="92">
        <f>C31*'BE Analysis'!$S$26</f>
        <v>945000</v>
      </c>
      <c r="F31" s="92">
        <f t="shared" si="3"/>
        <v>1262133</v>
      </c>
      <c r="G31" s="92">
        <f t="shared" si="4"/>
        <v>1129667</v>
      </c>
      <c r="H31" s="93">
        <v>110</v>
      </c>
    </row>
  </sheetData>
  <phoneticPr fontId="4" type="noConversion"/>
  <printOptions horizontalCentered="1"/>
  <pageMargins left="0.75" right="0.75" top="1" bottom="1" header="0.5" footer="0.5"/>
  <pageSetup orientation="portrait" horizontalDpi="4294967294"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88E0FC0-0D51-4555-A374-5A552EEA4C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Break-Even</vt:lpstr>
      <vt:lpstr>BE Analysis</vt:lpstr>
      <vt:lpstr>BE Calculations</vt:lpstr>
      <vt:lpstr>'BE Analysis'!Print_Area</vt:lpstr>
      <vt:lpstr>'BE Calculations'!Print_Area</vt:lpstr>
      <vt:lpstr>'Break-Even'!Print_Area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2013-07-22T19:47:54Z</dcterms:created>
  <dcterms:modified xsi:type="dcterms:W3CDTF">2013-07-22T19:47:54Z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TC018775179991</vt:lpwstr>
  </property>
</Properties>
</file>